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85" yWindow="-345" windowWidth="17595" windowHeight="11130" activeTab="6"/>
  </bookViews>
  <sheets>
    <sheet name="Lisa 1" sheetId="5" r:id="rId1"/>
    <sheet name="Lisa 2" sheetId="4" r:id="rId2"/>
    <sheet name="Lisa 3" sheetId="6" r:id="rId3"/>
    <sheet name="Lisa 4" sheetId="7" r:id="rId4"/>
    <sheet name="Lisa 5" sheetId="8" r:id="rId5"/>
    <sheet name="Lisa 6" sheetId="3" r:id="rId6"/>
    <sheet name="Lisa 7 " sheetId="1" r:id="rId7"/>
  </sheets>
  <definedNames>
    <definedName name="_xlnm._FilterDatabase" localSheetId="0" hidden="1">'Lisa 1'!$A$4:$H$295</definedName>
    <definedName name="_xlnm._FilterDatabase" localSheetId="3" hidden="1">'Lisa 4'!$A$4:$Q$42</definedName>
    <definedName name="_xlnm._FilterDatabase" localSheetId="5" hidden="1">'Lisa 6'!$A$5:$E$34</definedName>
    <definedName name="_xlnm.Print_Titles" localSheetId="3">'Lisa 4'!$4:$5</definedName>
  </definedNames>
  <calcPr calcId="125725"/>
</workbook>
</file>

<file path=xl/calcChain.xml><?xml version="1.0" encoding="utf-8"?>
<calcChain xmlns="http://schemas.openxmlformats.org/spreadsheetml/2006/main">
  <c r="G7" i="1"/>
  <c r="H7"/>
  <c r="I7"/>
  <c r="J7"/>
  <c r="F7"/>
  <c r="D7"/>
  <c r="C7"/>
  <c r="E7"/>
  <c r="E15"/>
  <c r="I10"/>
  <c r="I14" s="1"/>
  <c r="H235" i="5"/>
  <c r="E8" i="3"/>
  <c r="E22" l="1"/>
  <c r="D15" i="5"/>
  <c r="F17"/>
  <c r="G16"/>
  <c r="E16"/>
  <c r="D16"/>
  <c r="G276"/>
  <c r="F16" l="1"/>
  <c r="H16" s="1"/>
  <c r="H17"/>
  <c r="D259" l="1"/>
  <c r="D258" s="1"/>
  <c r="D257" s="1"/>
  <c r="E259"/>
  <c r="E258" s="1"/>
  <c r="E257" s="1"/>
  <c r="G259"/>
  <c r="F260"/>
  <c r="H260" s="1"/>
  <c r="I123" i="4"/>
  <c r="F123"/>
  <c r="H122"/>
  <c r="H121" s="1"/>
  <c r="H120" s="1"/>
  <c r="H119" s="1"/>
  <c r="G122"/>
  <c r="G121" s="1"/>
  <c r="E122"/>
  <c r="E121"/>
  <c r="E120" s="1"/>
  <c r="E119" s="1"/>
  <c r="D92"/>
  <c r="G258" i="5" l="1"/>
  <c r="H258" s="1"/>
  <c r="H259"/>
  <c r="F259"/>
  <c r="F258" s="1"/>
  <c r="F257" s="1"/>
  <c r="I122" i="4"/>
  <c r="J123"/>
  <c r="F122"/>
  <c r="F121" s="1"/>
  <c r="F120" s="1"/>
  <c r="F119" s="1"/>
  <c r="D122"/>
  <c r="D121" s="1"/>
  <c r="D120" s="1"/>
  <c r="D119" s="1"/>
  <c r="I121"/>
  <c r="G120"/>
  <c r="I98"/>
  <c r="F98"/>
  <c r="F97" s="1"/>
  <c r="F96" s="1"/>
  <c r="H97"/>
  <c r="H96" s="1"/>
  <c r="G97"/>
  <c r="G96" s="1"/>
  <c r="E97"/>
  <c r="E96" s="1"/>
  <c r="D95"/>
  <c r="G257" i="5" l="1"/>
  <c r="H257" s="1"/>
  <c r="J122" i="4"/>
  <c r="J121"/>
  <c r="I120"/>
  <c r="J120" s="1"/>
  <c r="G119"/>
  <c r="I119" s="1"/>
  <c r="J119" s="1"/>
  <c r="I96"/>
  <c r="I97"/>
  <c r="J96"/>
  <c r="J98"/>
  <c r="J97"/>
  <c r="D97"/>
  <c r="D96" s="1"/>
  <c r="I95" l="1"/>
  <c r="J95" s="1"/>
  <c r="F95"/>
  <c r="F94" s="1"/>
  <c r="F93" s="1"/>
  <c r="H94"/>
  <c r="H93" s="1"/>
  <c r="G94"/>
  <c r="G93" s="1"/>
  <c r="E94"/>
  <c r="E93" s="1"/>
  <c r="D94"/>
  <c r="D93" s="1"/>
  <c r="I93" l="1"/>
  <c r="J93" s="1"/>
  <c r="I94"/>
  <c r="J94" s="1"/>
  <c r="I61" l="1"/>
  <c r="F61"/>
  <c r="H60"/>
  <c r="G60"/>
  <c r="E60"/>
  <c r="D60"/>
  <c r="I89"/>
  <c r="F89"/>
  <c r="H88"/>
  <c r="H87" s="1"/>
  <c r="I87" s="1"/>
  <c r="E88"/>
  <c r="E87" s="1"/>
  <c r="D88"/>
  <c r="I70"/>
  <c r="F70"/>
  <c r="H69"/>
  <c r="H68" s="1"/>
  <c r="E69"/>
  <c r="E68" s="1"/>
  <c r="D69"/>
  <c r="G68"/>
  <c r="H45"/>
  <c r="E240"/>
  <c r="F240"/>
  <c r="G240"/>
  <c r="H240"/>
  <c r="D240"/>
  <c r="D242"/>
  <c r="H242"/>
  <c r="G242"/>
  <c r="F242"/>
  <c r="E242"/>
  <c r="F247" i="5"/>
  <c r="G246"/>
  <c r="E246"/>
  <c r="E245" s="1"/>
  <c r="D246"/>
  <c r="D245" s="1"/>
  <c r="E245" i="4"/>
  <c r="F245"/>
  <c r="G245"/>
  <c r="H245"/>
  <c r="E249" i="5"/>
  <c r="G249"/>
  <c r="D246" i="4"/>
  <c r="D245" s="1"/>
  <c r="D250" i="5"/>
  <c r="D249" s="1"/>
  <c r="E237" i="4"/>
  <c r="E236" s="1"/>
  <c r="F237"/>
  <c r="F236" s="1"/>
  <c r="G237"/>
  <c r="G236" s="1"/>
  <c r="H237"/>
  <c r="H236" s="1"/>
  <c r="H235" s="1"/>
  <c r="D237"/>
  <c r="D236" s="1"/>
  <c r="E228"/>
  <c r="E227" s="1"/>
  <c r="E226" s="1"/>
  <c r="F228"/>
  <c r="F227" s="1"/>
  <c r="F226" s="1"/>
  <c r="G228"/>
  <c r="G227" s="1"/>
  <c r="G226" s="1"/>
  <c r="H228"/>
  <c r="H227" s="1"/>
  <c r="H226" s="1"/>
  <c r="D228"/>
  <c r="D227" s="1"/>
  <c r="D226" s="1"/>
  <c r="E24" i="3"/>
  <c r="D45" i="4"/>
  <c r="P34" i="7"/>
  <c r="E207" i="5"/>
  <c r="G207"/>
  <c r="D207"/>
  <c r="F208"/>
  <c r="H208" s="1"/>
  <c r="D203"/>
  <c r="F205"/>
  <c r="G204"/>
  <c r="E204"/>
  <c r="D204"/>
  <c r="E198"/>
  <c r="G198"/>
  <c r="D200"/>
  <c r="D198" s="1"/>
  <c r="F199"/>
  <c r="H199" s="1"/>
  <c r="E189"/>
  <c r="G189"/>
  <c r="D190"/>
  <c r="F190" s="1"/>
  <c r="F191"/>
  <c r="H191" s="1"/>
  <c r="F197"/>
  <c r="H197" s="1"/>
  <c r="F196"/>
  <c r="H196" s="1"/>
  <c r="F195"/>
  <c r="H195" s="1"/>
  <c r="G194"/>
  <c r="E194"/>
  <c r="D194"/>
  <c r="K10" i="8"/>
  <c r="D10" s="1"/>
  <c r="D14"/>
  <c r="D13"/>
  <c r="D12"/>
  <c r="L11"/>
  <c r="K11"/>
  <c r="J11"/>
  <c r="I11"/>
  <c r="H11"/>
  <c r="G11"/>
  <c r="F11"/>
  <c r="E11"/>
  <c r="D9"/>
  <c r="L8"/>
  <c r="J8"/>
  <c r="I8"/>
  <c r="H8"/>
  <c r="G8"/>
  <c r="F8"/>
  <c r="E8"/>
  <c r="D7"/>
  <c r="D6"/>
  <c r="L5"/>
  <c r="K5"/>
  <c r="J5"/>
  <c r="I5"/>
  <c r="H5"/>
  <c r="G5"/>
  <c r="F5"/>
  <c r="E5"/>
  <c r="F69" i="4" l="1"/>
  <c r="F189" i="5"/>
  <c r="H189" s="1"/>
  <c r="H190"/>
  <c r="F246"/>
  <c r="F245" s="1"/>
  <c r="H247"/>
  <c r="F204"/>
  <c r="H205"/>
  <c r="G245"/>
  <c r="H245" s="1"/>
  <c r="H194"/>
  <c r="H204"/>
  <c r="D68" i="4"/>
  <c r="F68" s="1"/>
  <c r="I68"/>
  <c r="G235"/>
  <c r="F88"/>
  <c r="E235"/>
  <c r="J70"/>
  <c r="I60"/>
  <c r="J61"/>
  <c r="F60"/>
  <c r="J89"/>
  <c r="D87"/>
  <c r="F87" s="1"/>
  <c r="J87" s="1"/>
  <c r="I88"/>
  <c r="J88" s="1"/>
  <c r="I69"/>
  <c r="F235"/>
  <c r="D235"/>
  <c r="E193" i="5"/>
  <c r="D189"/>
  <c r="G193"/>
  <c r="D193"/>
  <c r="F194"/>
  <c r="K8" i="8"/>
  <c r="D8"/>
  <c r="D11"/>
  <c r="D5"/>
  <c r="J69" i="4" l="1"/>
  <c r="H246" i="5"/>
  <c r="J68" i="4"/>
  <c r="J60"/>
  <c r="E10" i="3" l="1"/>
  <c r="F23" i="4"/>
  <c r="I29"/>
  <c r="G28"/>
  <c r="F29"/>
  <c r="F28" s="1"/>
  <c r="F27" s="1"/>
  <c r="H28"/>
  <c r="H27" s="1"/>
  <c r="E28"/>
  <c r="E27" s="1"/>
  <c r="D28"/>
  <c r="D27" s="1"/>
  <c r="G26"/>
  <c r="I23"/>
  <c r="I22"/>
  <c r="D22"/>
  <c r="F22" s="1"/>
  <c r="G134" i="5"/>
  <c r="K40" i="7"/>
  <c r="C40" s="1"/>
  <c r="C38"/>
  <c r="G118" i="5"/>
  <c r="G120"/>
  <c r="G117"/>
  <c r="G122"/>
  <c r="G121"/>
  <c r="G115"/>
  <c r="G114"/>
  <c r="C33" i="7"/>
  <c r="C32"/>
  <c r="J35"/>
  <c r="J28"/>
  <c r="J22"/>
  <c r="C30"/>
  <c r="C26"/>
  <c r="C24"/>
  <c r="C20"/>
  <c r="C17"/>
  <c r="C42"/>
  <c r="C41"/>
  <c r="Q39"/>
  <c r="P39"/>
  <c r="O39"/>
  <c r="N39"/>
  <c r="M39"/>
  <c r="L39"/>
  <c r="K39"/>
  <c r="I39"/>
  <c r="H39"/>
  <c r="G39"/>
  <c r="F39"/>
  <c r="E39"/>
  <c r="D39"/>
  <c r="C37"/>
  <c r="C36"/>
  <c r="Q35"/>
  <c r="P35"/>
  <c r="O35"/>
  <c r="N35"/>
  <c r="M35"/>
  <c r="L35"/>
  <c r="K35"/>
  <c r="I35"/>
  <c r="H35"/>
  <c r="G35"/>
  <c r="F35"/>
  <c r="E35"/>
  <c r="D35"/>
  <c r="C34"/>
  <c r="C31"/>
  <c r="C29"/>
  <c r="Q28"/>
  <c r="P28"/>
  <c r="O28"/>
  <c r="N28"/>
  <c r="M28"/>
  <c r="L28"/>
  <c r="K28"/>
  <c r="I28"/>
  <c r="H28"/>
  <c r="G28"/>
  <c r="F28"/>
  <c r="E28"/>
  <c r="D28"/>
  <c r="C27"/>
  <c r="C25"/>
  <c r="C23"/>
  <c r="Q22"/>
  <c r="P22"/>
  <c r="O22"/>
  <c r="N22"/>
  <c r="M22"/>
  <c r="K22"/>
  <c r="I22"/>
  <c r="H22"/>
  <c r="G22"/>
  <c r="F22"/>
  <c r="E22"/>
  <c r="D22"/>
  <c r="C21"/>
  <c r="C19"/>
  <c r="C18"/>
  <c r="C16"/>
  <c r="C15"/>
  <c r="C14"/>
  <c r="C13"/>
  <c r="C12"/>
  <c r="C11"/>
  <c r="C10"/>
  <c r="C9"/>
  <c r="C8"/>
  <c r="C7"/>
  <c r="C6"/>
  <c r="I28" i="4" l="1"/>
  <c r="J28" s="1"/>
  <c r="J29"/>
  <c r="J23"/>
  <c r="G27"/>
  <c r="I27" s="1"/>
  <c r="J27" s="1"/>
  <c r="J22"/>
  <c r="C22" i="7"/>
  <c r="L22"/>
  <c r="C28"/>
  <c r="C35"/>
  <c r="C39"/>
  <c r="B34" i="6" l="1"/>
  <c r="D34" l="1"/>
  <c r="E34"/>
  <c r="F34"/>
  <c r="G34"/>
  <c r="H34"/>
  <c r="I34"/>
  <c r="C34"/>
  <c r="B36"/>
  <c r="B38"/>
  <c r="B37"/>
  <c r="B35"/>
  <c r="B33" l="1"/>
  <c r="B32"/>
  <c r="E31"/>
  <c r="B31" s="1"/>
  <c r="B30"/>
  <c r="B29"/>
  <c r="B28"/>
  <c r="B27"/>
  <c r="F26"/>
  <c r="B26" s="1"/>
  <c r="B25"/>
  <c r="B24"/>
  <c r="B23"/>
  <c r="B22"/>
  <c r="B21"/>
  <c r="B20"/>
  <c r="B19"/>
  <c r="B18"/>
  <c r="B17"/>
  <c r="F16"/>
  <c r="B16" s="1"/>
  <c r="B15"/>
  <c r="B14"/>
  <c r="B13"/>
  <c r="B12"/>
  <c r="B11"/>
  <c r="B10"/>
  <c r="B9"/>
  <c r="B8"/>
  <c r="B7"/>
  <c r="B6"/>
  <c r="I5"/>
  <c r="H5"/>
  <c r="G5"/>
  <c r="D5"/>
  <c r="C5"/>
  <c r="E5" l="1"/>
  <c r="F5"/>
  <c r="B5" l="1"/>
  <c r="D43" i="5" l="1"/>
  <c r="E43"/>
  <c r="G43"/>
  <c r="F44"/>
  <c r="H44" s="1"/>
  <c r="F45"/>
  <c r="H45" s="1"/>
  <c r="F46"/>
  <c r="H46" s="1"/>
  <c r="F47"/>
  <c r="H47" s="1"/>
  <c r="H43" l="1"/>
  <c r="F43"/>
  <c r="E6" i="3" l="1"/>
  <c r="D22" i="5"/>
  <c r="E23"/>
  <c r="G23"/>
  <c r="D23"/>
  <c r="F24"/>
  <c r="H24" s="1"/>
  <c r="E12" i="1" l="1"/>
  <c r="C12"/>
  <c r="F295" i="5"/>
  <c r="H295" s="1"/>
  <c r="G294"/>
  <c r="E294"/>
  <c r="E293" s="1"/>
  <c r="D294"/>
  <c r="D293" s="1"/>
  <c r="F292"/>
  <c r="H292" s="1"/>
  <c r="F291"/>
  <c r="H291" s="1"/>
  <c r="F290"/>
  <c r="H290" s="1"/>
  <c r="F289"/>
  <c r="H289" s="1"/>
  <c r="F288"/>
  <c r="H288" s="1"/>
  <c r="G287"/>
  <c r="E287"/>
  <c r="E286" s="1"/>
  <c r="D287"/>
  <c r="D286" s="1"/>
  <c r="F285"/>
  <c r="H285" s="1"/>
  <c r="F284"/>
  <c r="H284" s="1"/>
  <c r="F283"/>
  <c r="H283" s="1"/>
  <c r="G282"/>
  <c r="E282"/>
  <c r="E281" s="1"/>
  <c r="D282"/>
  <c r="D281" s="1"/>
  <c r="F280"/>
  <c r="H280" s="1"/>
  <c r="F279"/>
  <c r="H279" s="1"/>
  <c r="G278"/>
  <c r="E278"/>
  <c r="E277" s="1"/>
  <c r="D278"/>
  <c r="D277" s="1"/>
  <c r="F276"/>
  <c r="H276" s="1"/>
  <c r="F275"/>
  <c r="H275" s="1"/>
  <c r="F274"/>
  <c r="H274" s="1"/>
  <c r="G273"/>
  <c r="E273"/>
  <c r="E272" s="1"/>
  <c r="D273"/>
  <c r="D272" s="1"/>
  <c r="F271"/>
  <c r="H271" s="1"/>
  <c r="F270"/>
  <c r="H270" s="1"/>
  <c r="F269"/>
  <c r="H269" s="1"/>
  <c r="G268"/>
  <c r="E268"/>
  <c r="E267" s="1"/>
  <c r="D268"/>
  <c r="D267" s="1"/>
  <c r="F266"/>
  <c r="H266" s="1"/>
  <c r="G265"/>
  <c r="E265"/>
  <c r="D265"/>
  <c r="F264"/>
  <c r="G263"/>
  <c r="E263"/>
  <c r="D263"/>
  <c r="F255"/>
  <c r="G254"/>
  <c r="E254"/>
  <c r="E253" s="1"/>
  <c r="E252" s="1"/>
  <c r="E251" s="1"/>
  <c r="D254"/>
  <c r="D253" s="1"/>
  <c r="D252" s="1"/>
  <c r="D251" s="1"/>
  <c r="F250"/>
  <c r="G248"/>
  <c r="E248"/>
  <c r="E244" s="1"/>
  <c r="D248"/>
  <c r="D244" s="1"/>
  <c r="F243"/>
  <c r="G242"/>
  <c r="E242"/>
  <c r="E241" s="1"/>
  <c r="E240" s="1"/>
  <c r="D242"/>
  <c r="D241" s="1"/>
  <c r="D240" s="1"/>
  <c r="F238"/>
  <c r="H238" s="1"/>
  <c r="G237"/>
  <c r="E237"/>
  <c r="D237"/>
  <c r="F236"/>
  <c r="H236" s="1"/>
  <c r="F234"/>
  <c r="H234" s="1"/>
  <c r="G233"/>
  <c r="E233"/>
  <c r="E232" s="1"/>
  <c r="E231" s="1"/>
  <c r="E230" s="1"/>
  <c r="D233"/>
  <c r="F229"/>
  <c r="G228"/>
  <c r="E228"/>
  <c r="E227" s="1"/>
  <c r="D228"/>
  <c r="D227" s="1"/>
  <c r="F226"/>
  <c r="H226" s="1"/>
  <c r="G225"/>
  <c r="E225"/>
  <c r="E224" s="1"/>
  <c r="D225"/>
  <c r="D224" s="1"/>
  <c r="F223"/>
  <c r="H223" s="1"/>
  <c r="G222"/>
  <c r="E222"/>
  <c r="E221" s="1"/>
  <c r="D222"/>
  <c r="D221" s="1"/>
  <c r="F220"/>
  <c r="G219"/>
  <c r="E219"/>
  <c r="E218" s="1"/>
  <c r="D219"/>
  <c r="D218" s="1"/>
  <c r="F216"/>
  <c r="H216" s="1"/>
  <c r="G215"/>
  <c r="E215"/>
  <c r="E214" s="1"/>
  <c r="D215"/>
  <c r="D214" s="1"/>
  <c r="F213"/>
  <c r="H213" s="1"/>
  <c r="G212"/>
  <c r="E212"/>
  <c r="E211" s="1"/>
  <c r="D212"/>
  <c r="D211" s="1"/>
  <c r="F209"/>
  <c r="H209" s="1"/>
  <c r="E206"/>
  <c r="D206"/>
  <c r="F203"/>
  <c r="H203" s="1"/>
  <c r="G202"/>
  <c r="E202"/>
  <c r="E201" s="1"/>
  <c r="D202"/>
  <c r="D201" s="1"/>
  <c r="F200"/>
  <c r="E188"/>
  <c r="F186"/>
  <c r="G185"/>
  <c r="E185"/>
  <c r="E184" s="1"/>
  <c r="D185"/>
  <c r="D184" s="1"/>
  <c r="F183"/>
  <c r="H183" s="1"/>
  <c r="F182"/>
  <c r="H182" s="1"/>
  <c r="F181"/>
  <c r="H181" s="1"/>
  <c r="F180"/>
  <c r="H180" s="1"/>
  <c r="G179"/>
  <c r="E179"/>
  <c r="D179"/>
  <c r="F178"/>
  <c r="H178" s="1"/>
  <c r="F177"/>
  <c r="H177" s="1"/>
  <c r="G176"/>
  <c r="E176"/>
  <c r="D176"/>
  <c r="F174"/>
  <c r="H174" s="1"/>
  <c r="F173"/>
  <c r="H173" s="1"/>
  <c r="G172"/>
  <c r="E172"/>
  <c r="D172"/>
  <c r="F171"/>
  <c r="H171" s="1"/>
  <c r="F170"/>
  <c r="H170" s="1"/>
  <c r="F169"/>
  <c r="H169" s="1"/>
  <c r="G168"/>
  <c r="E168"/>
  <c r="D168"/>
  <c r="F166"/>
  <c r="G165"/>
  <c r="E165"/>
  <c r="E164" s="1"/>
  <c r="D165"/>
  <c r="D164" s="1"/>
  <c r="F163"/>
  <c r="H163" s="1"/>
  <c r="F162"/>
  <c r="H162" s="1"/>
  <c r="F161"/>
  <c r="H161" s="1"/>
  <c r="F160"/>
  <c r="H160" s="1"/>
  <c r="G159"/>
  <c r="E159"/>
  <c r="D159"/>
  <c r="F158"/>
  <c r="H158" s="1"/>
  <c r="F157"/>
  <c r="H157" s="1"/>
  <c r="G156"/>
  <c r="E156"/>
  <c r="E155" s="1"/>
  <c r="D156"/>
  <c r="F154"/>
  <c r="H154" s="1"/>
  <c r="F153"/>
  <c r="H153" s="1"/>
  <c r="G152"/>
  <c r="E152"/>
  <c r="E151" s="1"/>
  <c r="D152"/>
  <c r="D151" s="1"/>
  <c r="F150"/>
  <c r="G149"/>
  <c r="E149"/>
  <c r="E148" s="1"/>
  <c r="D149"/>
  <c r="D148" s="1"/>
  <c r="F147"/>
  <c r="G146"/>
  <c r="E146"/>
  <c r="E145" s="1"/>
  <c r="D146"/>
  <c r="D145" s="1"/>
  <c r="F142"/>
  <c r="H142" s="1"/>
  <c r="F141"/>
  <c r="H141" s="1"/>
  <c r="G140"/>
  <c r="E140"/>
  <c r="D140"/>
  <c r="F139"/>
  <c r="H139" s="1"/>
  <c r="F138"/>
  <c r="H138" s="1"/>
  <c r="F137"/>
  <c r="H137" s="1"/>
  <c r="G136"/>
  <c r="E136"/>
  <c r="D136"/>
  <c r="F134"/>
  <c r="H134" s="1"/>
  <c r="G133"/>
  <c r="E133"/>
  <c r="E132" s="1"/>
  <c r="D133"/>
  <c r="D132" s="1"/>
  <c r="F131"/>
  <c r="H131" s="1"/>
  <c r="F130"/>
  <c r="H130" s="1"/>
  <c r="F129"/>
  <c r="H129" s="1"/>
  <c r="G128"/>
  <c r="E128"/>
  <c r="E127" s="1"/>
  <c r="D128"/>
  <c r="D127" s="1"/>
  <c r="F126"/>
  <c r="H126" s="1"/>
  <c r="F125"/>
  <c r="H125" s="1"/>
  <c r="G124"/>
  <c r="E124"/>
  <c r="E123" s="1"/>
  <c r="D124"/>
  <c r="D123" s="1"/>
  <c r="F122"/>
  <c r="H122" s="1"/>
  <c r="F121"/>
  <c r="H121" s="1"/>
  <c r="F120"/>
  <c r="H120" s="1"/>
  <c r="F119"/>
  <c r="H119" s="1"/>
  <c r="F118"/>
  <c r="H118" s="1"/>
  <c r="F117"/>
  <c r="H117" s="1"/>
  <c r="G116"/>
  <c r="E116"/>
  <c r="D116"/>
  <c r="F115"/>
  <c r="H115" s="1"/>
  <c r="F114"/>
  <c r="H114" s="1"/>
  <c r="G113"/>
  <c r="E113"/>
  <c r="D113"/>
  <c r="F111"/>
  <c r="H111" s="1"/>
  <c r="F110"/>
  <c r="H110" s="1"/>
  <c r="G109"/>
  <c r="E109"/>
  <c r="D109"/>
  <c r="F108"/>
  <c r="H108" s="1"/>
  <c r="F107"/>
  <c r="H107" s="1"/>
  <c r="G106"/>
  <c r="E106"/>
  <c r="E105" s="1"/>
  <c r="D106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G96"/>
  <c r="E96"/>
  <c r="D96"/>
  <c r="F95"/>
  <c r="H95" s="1"/>
  <c r="F94"/>
  <c r="H94" s="1"/>
  <c r="G93"/>
  <c r="E93"/>
  <c r="D93"/>
  <c r="F91"/>
  <c r="H91" s="1"/>
  <c r="F90"/>
  <c r="H90" s="1"/>
  <c r="F89"/>
  <c r="H89" s="1"/>
  <c r="F88"/>
  <c r="H88" s="1"/>
  <c r="F87"/>
  <c r="H87" s="1"/>
  <c r="G86"/>
  <c r="E86"/>
  <c r="D86"/>
  <c r="F85"/>
  <c r="H85" s="1"/>
  <c r="F84"/>
  <c r="H84" s="1"/>
  <c r="G83"/>
  <c r="E83"/>
  <c r="D83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E73"/>
  <c r="D73"/>
  <c r="F72"/>
  <c r="H72" s="1"/>
  <c r="F71"/>
  <c r="H71" s="1"/>
  <c r="G70"/>
  <c r="E70"/>
  <c r="D70"/>
  <c r="D69" s="1"/>
  <c r="F68"/>
  <c r="H68" s="1"/>
  <c r="G67"/>
  <c r="E67"/>
  <c r="E66" s="1"/>
  <c r="D66"/>
  <c r="F65"/>
  <c r="H65" s="1"/>
  <c r="F64"/>
  <c r="H64" s="1"/>
  <c r="F63"/>
  <c r="H63" s="1"/>
  <c r="F62"/>
  <c r="H62" s="1"/>
  <c r="F61"/>
  <c r="H61" s="1"/>
  <c r="F60"/>
  <c r="H60" s="1"/>
  <c r="F59"/>
  <c r="H59" s="1"/>
  <c r="G58"/>
  <c r="E58"/>
  <c r="E57" s="1"/>
  <c r="D58"/>
  <c r="D57" s="1"/>
  <c r="F55"/>
  <c r="H55" s="1"/>
  <c r="F54"/>
  <c r="H54" s="1"/>
  <c r="G53"/>
  <c r="E53"/>
  <c r="D53"/>
  <c r="F49"/>
  <c r="H49" s="1"/>
  <c r="G48"/>
  <c r="E48"/>
  <c r="E42" s="1"/>
  <c r="D48"/>
  <c r="D42" s="1"/>
  <c r="F39"/>
  <c r="H39" s="1"/>
  <c r="G38"/>
  <c r="E38"/>
  <c r="E37" s="1"/>
  <c r="E36" s="1"/>
  <c r="D38"/>
  <c r="D37" s="1"/>
  <c r="D36" s="1"/>
  <c r="F35"/>
  <c r="H35" s="1"/>
  <c r="F34"/>
  <c r="H34" s="1"/>
  <c r="G33"/>
  <c r="E33"/>
  <c r="E32" s="1"/>
  <c r="E31" s="1"/>
  <c r="D33"/>
  <c r="D32" s="1"/>
  <c r="D31" s="1"/>
  <c r="F29"/>
  <c r="G28"/>
  <c r="E28"/>
  <c r="D28"/>
  <c r="F27"/>
  <c r="H27" s="1"/>
  <c r="G26"/>
  <c r="E26"/>
  <c r="D26"/>
  <c r="F23"/>
  <c r="H23" s="1"/>
  <c r="F22"/>
  <c r="H22" s="1"/>
  <c r="G21"/>
  <c r="E21"/>
  <c r="E20" s="1"/>
  <c r="D21"/>
  <c r="D20" s="1"/>
  <c r="F15"/>
  <c r="H15" s="1"/>
  <c r="G14"/>
  <c r="E14"/>
  <c r="D14"/>
  <c r="I118" i="4"/>
  <c r="F118"/>
  <c r="H117"/>
  <c r="I117" s="1"/>
  <c r="E117"/>
  <c r="E116" s="1"/>
  <c r="D117"/>
  <c r="I115"/>
  <c r="F115"/>
  <c r="H114"/>
  <c r="H113" s="1"/>
  <c r="I113" s="1"/>
  <c r="E114"/>
  <c r="E113" s="1"/>
  <c r="D114"/>
  <c r="G112"/>
  <c r="I111"/>
  <c r="F111"/>
  <c r="F110" s="1"/>
  <c r="F109" s="1"/>
  <c r="H110"/>
  <c r="I110" s="1"/>
  <c r="E110"/>
  <c r="E109" s="1"/>
  <c r="D110"/>
  <c r="D109" s="1"/>
  <c r="I108"/>
  <c r="F108"/>
  <c r="F107" s="1"/>
  <c r="F106" s="1"/>
  <c r="H107"/>
  <c r="H106" s="1"/>
  <c r="G107"/>
  <c r="G106" s="1"/>
  <c r="E107"/>
  <c r="E106" s="1"/>
  <c r="D107"/>
  <c r="D106" s="1"/>
  <c r="I105"/>
  <c r="F105"/>
  <c r="F104" s="1"/>
  <c r="F103" s="1"/>
  <c r="H104"/>
  <c r="H103" s="1"/>
  <c r="G104"/>
  <c r="E104"/>
  <c r="E103" s="1"/>
  <c r="D104"/>
  <c r="D103" s="1"/>
  <c r="I102"/>
  <c r="F102"/>
  <c r="F101" s="1"/>
  <c r="F100" s="1"/>
  <c r="H101"/>
  <c r="H100" s="1"/>
  <c r="G101"/>
  <c r="G100" s="1"/>
  <c r="E101"/>
  <c r="E100" s="1"/>
  <c r="D101"/>
  <c r="D100" s="1"/>
  <c r="I92"/>
  <c r="F92"/>
  <c r="F91" s="1"/>
  <c r="F90" s="1"/>
  <c r="H91"/>
  <c r="H90" s="1"/>
  <c r="G91"/>
  <c r="E91"/>
  <c r="E90" s="1"/>
  <c r="E83" s="1"/>
  <c r="D91"/>
  <c r="D90" s="1"/>
  <c r="I86"/>
  <c r="F86"/>
  <c r="H85"/>
  <c r="H84" s="1"/>
  <c r="I84" s="1"/>
  <c r="E85"/>
  <c r="E84" s="1"/>
  <c r="D85"/>
  <c r="I83"/>
  <c r="H82"/>
  <c r="G82"/>
  <c r="D82"/>
  <c r="I81"/>
  <c r="F81"/>
  <c r="F80" s="1"/>
  <c r="H80"/>
  <c r="G80"/>
  <c r="E80"/>
  <c r="D80"/>
  <c r="I77"/>
  <c r="F77"/>
  <c r="I76"/>
  <c r="D76"/>
  <c r="F76" s="1"/>
  <c r="I75"/>
  <c r="G74"/>
  <c r="I74" s="1"/>
  <c r="I73"/>
  <c r="F73"/>
  <c r="H72"/>
  <c r="I72" s="1"/>
  <c r="E72"/>
  <c r="E71" s="1"/>
  <c r="E67" s="1"/>
  <c r="D72"/>
  <c r="G71"/>
  <c r="G67" s="1"/>
  <c r="I66"/>
  <c r="F66"/>
  <c r="F65" s="1"/>
  <c r="F64" s="1"/>
  <c r="F63" s="1"/>
  <c r="H65"/>
  <c r="H64" s="1"/>
  <c r="H63" s="1"/>
  <c r="G65"/>
  <c r="G64" s="1"/>
  <c r="G63" s="1"/>
  <c r="E65"/>
  <c r="E64" s="1"/>
  <c r="E63" s="1"/>
  <c r="D65"/>
  <c r="D64" s="1"/>
  <c r="D63" s="1"/>
  <c r="I59"/>
  <c r="F59"/>
  <c r="F58" s="1"/>
  <c r="H58"/>
  <c r="G58"/>
  <c r="G57" s="1"/>
  <c r="E58"/>
  <c r="D58"/>
  <c r="I55"/>
  <c r="F55"/>
  <c r="F54" s="1"/>
  <c r="F53" s="1"/>
  <c r="F52" s="1"/>
  <c r="H54"/>
  <c r="H53" s="1"/>
  <c r="H52" s="1"/>
  <c r="G54"/>
  <c r="G53" s="1"/>
  <c r="G52" s="1"/>
  <c r="E54"/>
  <c r="E53" s="1"/>
  <c r="E52" s="1"/>
  <c r="D54"/>
  <c r="D53" s="1"/>
  <c r="D52" s="1"/>
  <c r="I51"/>
  <c r="F51"/>
  <c r="F50" s="1"/>
  <c r="F49" s="1"/>
  <c r="F48" s="1"/>
  <c r="H50"/>
  <c r="H49" s="1"/>
  <c r="H48" s="1"/>
  <c r="G50"/>
  <c r="G49" s="1"/>
  <c r="G48" s="1"/>
  <c r="E50"/>
  <c r="E49" s="1"/>
  <c r="E48" s="1"/>
  <c r="D50"/>
  <c r="D49" s="1"/>
  <c r="D48" s="1"/>
  <c r="I47"/>
  <c r="F47"/>
  <c r="F46" s="1"/>
  <c r="H46"/>
  <c r="G46"/>
  <c r="E46"/>
  <c r="D46"/>
  <c r="I45"/>
  <c r="F45"/>
  <c r="F44" s="1"/>
  <c r="H44"/>
  <c r="G44"/>
  <c r="E44"/>
  <c r="D44"/>
  <c r="I40"/>
  <c r="F40"/>
  <c r="I39"/>
  <c r="D39"/>
  <c r="F39" s="1"/>
  <c r="I38"/>
  <c r="I37"/>
  <c r="F37"/>
  <c r="F36" s="1"/>
  <c r="F35" s="1"/>
  <c r="H36"/>
  <c r="H35" s="1"/>
  <c r="G36"/>
  <c r="E36"/>
  <c r="E35" s="1"/>
  <c r="D36"/>
  <c r="D35" s="1"/>
  <c r="I34"/>
  <c r="F34"/>
  <c r="F33" s="1"/>
  <c r="F32" s="1"/>
  <c r="H33"/>
  <c r="G33"/>
  <c r="E33"/>
  <c r="E32" s="1"/>
  <c r="D33"/>
  <c r="D32" s="1"/>
  <c r="I26"/>
  <c r="F26"/>
  <c r="F25" s="1"/>
  <c r="F24" s="1"/>
  <c r="H25"/>
  <c r="G25"/>
  <c r="G24" s="1"/>
  <c r="G20" s="1"/>
  <c r="G19" s="1"/>
  <c r="E25"/>
  <c r="E24" s="1"/>
  <c r="E20" s="1"/>
  <c r="E19" s="1"/>
  <c r="D25"/>
  <c r="I21"/>
  <c r="I18"/>
  <c r="F18"/>
  <c r="I17"/>
  <c r="D17"/>
  <c r="D16" s="1"/>
  <c r="H16"/>
  <c r="H15" s="1"/>
  <c r="H14" s="1"/>
  <c r="I14" s="1"/>
  <c r="G16"/>
  <c r="G15" s="1"/>
  <c r="E16"/>
  <c r="E15" s="1"/>
  <c r="E14" s="1"/>
  <c r="I13"/>
  <c r="F13"/>
  <c r="F12" s="1"/>
  <c r="F11" s="1"/>
  <c r="F10" s="1"/>
  <c r="F9" s="1"/>
  <c r="H12"/>
  <c r="H11" s="1"/>
  <c r="H10" s="1"/>
  <c r="H9" s="1"/>
  <c r="G12"/>
  <c r="E12"/>
  <c r="E11" s="1"/>
  <c r="E10" s="1"/>
  <c r="E9" s="1"/>
  <c r="D12"/>
  <c r="D11" s="1"/>
  <c r="D10" s="1"/>
  <c r="D9" s="1"/>
  <c r="E112" i="5" l="1"/>
  <c r="D175"/>
  <c r="G20"/>
  <c r="F28"/>
  <c r="H29"/>
  <c r="G57"/>
  <c r="G127"/>
  <c r="G151"/>
  <c r="G184"/>
  <c r="G201"/>
  <c r="H202"/>
  <c r="F219"/>
  <c r="F218" s="1"/>
  <c r="H220"/>
  <c r="G267"/>
  <c r="G13"/>
  <c r="G112"/>
  <c r="H113"/>
  <c r="G218"/>
  <c r="H218" s="1"/>
  <c r="G232"/>
  <c r="G241"/>
  <c r="F263"/>
  <c r="H263" s="1"/>
  <c r="H264"/>
  <c r="F165"/>
  <c r="F164" s="1"/>
  <c r="H166"/>
  <c r="G175"/>
  <c r="H176"/>
  <c r="G214"/>
  <c r="F254"/>
  <c r="F253" s="1"/>
  <c r="F252" s="1"/>
  <c r="F251" s="1"/>
  <c r="H255"/>
  <c r="G277"/>
  <c r="G286"/>
  <c r="H70"/>
  <c r="H86"/>
  <c r="H237"/>
  <c r="G32"/>
  <c r="G42"/>
  <c r="F149"/>
  <c r="F148" s="1"/>
  <c r="H150"/>
  <c r="F198"/>
  <c r="H200"/>
  <c r="G221"/>
  <c r="F242"/>
  <c r="F241" s="1"/>
  <c r="F240" s="1"/>
  <c r="H243"/>
  <c r="G244"/>
  <c r="F146"/>
  <c r="F145" s="1"/>
  <c r="H147"/>
  <c r="G155"/>
  <c r="F228"/>
  <c r="F227" s="1"/>
  <c r="H229"/>
  <c r="G293"/>
  <c r="H294"/>
  <c r="G66"/>
  <c r="G123"/>
  <c r="G132"/>
  <c r="G164"/>
  <c r="H165"/>
  <c r="F185"/>
  <c r="F184" s="1"/>
  <c r="H186"/>
  <c r="G211"/>
  <c r="H212"/>
  <c r="G224"/>
  <c r="F249"/>
  <c r="H249" s="1"/>
  <c r="H250"/>
  <c r="G272"/>
  <c r="G281"/>
  <c r="H28"/>
  <c r="H93"/>
  <c r="E69"/>
  <c r="D112"/>
  <c r="D155"/>
  <c r="E175"/>
  <c r="D232"/>
  <c r="D231" s="1"/>
  <c r="D230" s="1"/>
  <c r="H254"/>
  <c r="E13"/>
  <c r="E12" s="1"/>
  <c r="E11" s="1"/>
  <c r="D13"/>
  <c r="D12" s="1"/>
  <c r="D11" s="1"/>
  <c r="E57" i="4"/>
  <c r="E56" s="1"/>
  <c r="D57"/>
  <c r="D56" s="1"/>
  <c r="F57"/>
  <c r="F56" s="1"/>
  <c r="H57"/>
  <c r="H56" s="1"/>
  <c r="E239" i="5"/>
  <c r="D239"/>
  <c r="J13" i="4"/>
  <c r="H43"/>
  <c r="H42" s="1"/>
  <c r="G43"/>
  <c r="G42" s="1"/>
  <c r="F43"/>
  <c r="F42" s="1"/>
  <c r="E43"/>
  <c r="E42" s="1"/>
  <c r="D38"/>
  <c r="F38" s="1"/>
  <c r="F31" s="1"/>
  <c r="F30" s="1"/>
  <c r="I49"/>
  <c r="J49" s="1"/>
  <c r="J115"/>
  <c r="I53"/>
  <c r="J53" s="1"/>
  <c r="J66"/>
  <c r="F72"/>
  <c r="J72" s="1"/>
  <c r="J86"/>
  <c r="E31"/>
  <c r="E30" s="1"/>
  <c r="I44"/>
  <c r="J44" s="1"/>
  <c r="D217" i="5"/>
  <c r="E210"/>
  <c r="D210"/>
  <c r="E192"/>
  <c r="D192"/>
  <c r="F207"/>
  <c r="G167"/>
  <c r="E167"/>
  <c r="D167"/>
  <c r="D135"/>
  <c r="J59" i="4"/>
  <c r="I100"/>
  <c r="J100" s="1"/>
  <c r="J118"/>
  <c r="I58"/>
  <c r="J58" s="1"/>
  <c r="J34"/>
  <c r="J45"/>
  <c r="I50"/>
  <c r="J50" s="1"/>
  <c r="I33"/>
  <c r="J33" s="1"/>
  <c r="D43"/>
  <c r="D42" s="1"/>
  <c r="D71"/>
  <c r="D67" s="1"/>
  <c r="I82"/>
  <c r="J55"/>
  <c r="H79"/>
  <c r="H78" s="1"/>
  <c r="I91"/>
  <c r="J91" s="1"/>
  <c r="J40"/>
  <c r="J51"/>
  <c r="J81"/>
  <c r="J108"/>
  <c r="J110"/>
  <c r="I114"/>
  <c r="H116"/>
  <c r="I116" s="1"/>
  <c r="I15"/>
  <c r="J37"/>
  <c r="D75"/>
  <c r="D74" s="1"/>
  <c r="F74" s="1"/>
  <c r="J74" s="1"/>
  <c r="I80"/>
  <c r="J80" s="1"/>
  <c r="J92"/>
  <c r="F114"/>
  <c r="F117"/>
  <c r="J117" s="1"/>
  <c r="G135" i="5"/>
  <c r="E135"/>
  <c r="G51"/>
  <c r="G52"/>
  <c r="E52"/>
  <c r="E51"/>
  <c r="D52"/>
  <c r="D51"/>
  <c r="I64" i="4"/>
  <c r="J64" s="1"/>
  <c r="H109"/>
  <c r="I109" s="1"/>
  <c r="J109" s="1"/>
  <c r="J26"/>
  <c r="J39"/>
  <c r="J47"/>
  <c r="I54"/>
  <c r="J54" s="1"/>
  <c r="I65"/>
  <c r="J65" s="1"/>
  <c r="J77"/>
  <c r="I85"/>
  <c r="G90"/>
  <c r="I90" s="1"/>
  <c r="J90" s="1"/>
  <c r="D99"/>
  <c r="F99"/>
  <c r="J105"/>
  <c r="I106"/>
  <c r="J106" s="1"/>
  <c r="D8"/>
  <c r="G56"/>
  <c r="H71"/>
  <c r="H67" s="1"/>
  <c r="I101"/>
  <c r="J101" s="1"/>
  <c r="J18"/>
  <c r="D21"/>
  <c r="G32"/>
  <c r="J73"/>
  <c r="J76"/>
  <c r="D79"/>
  <c r="F85"/>
  <c r="E99"/>
  <c r="J102"/>
  <c r="I104"/>
  <c r="J104" s="1"/>
  <c r="I107"/>
  <c r="J107" s="1"/>
  <c r="J111"/>
  <c r="E112"/>
  <c r="F17"/>
  <c r="J17" s="1"/>
  <c r="G92" i="5"/>
  <c r="E262"/>
  <c r="E261" s="1"/>
  <c r="E82"/>
  <c r="F152"/>
  <c r="F151" s="1"/>
  <c r="D262"/>
  <c r="D261" s="1"/>
  <c r="F265"/>
  <c r="D82"/>
  <c r="G9"/>
  <c r="F294"/>
  <c r="F293" s="1"/>
  <c r="E41"/>
  <c r="E40" s="1"/>
  <c r="E92"/>
  <c r="F14"/>
  <c r="H14" s="1"/>
  <c r="E9"/>
  <c r="E10"/>
  <c r="F212"/>
  <c r="F211" s="1"/>
  <c r="E8"/>
  <c r="D25"/>
  <c r="D41"/>
  <c r="D40" s="1"/>
  <c r="D92"/>
  <c r="D105"/>
  <c r="F222"/>
  <c r="F221" s="1"/>
  <c r="F287"/>
  <c r="F286" s="1"/>
  <c r="D7"/>
  <c r="D8"/>
  <c r="G7"/>
  <c r="F86"/>
  <c r="F93"/>
  <c r="F133"/>
  <c r="F132" s="1"/>
  <c r="F168"/>
  <c r="H168" s="1"/>
  <c r="F237"/>
  <c r="F83"/>
  <c r="H83" s="1"/>
  <c r="D10"/>
  <c r="F53"/>
  <c r="H53" s="1"/>
  <c r="E25"/>
  <c r="F179"/>
  <c r="H179" s="1"/>
  <c r="F248"/>
  <c r="H248" s="1"/>
  <c r="F38"/>
  <c r="F37" s="1"/>
  <c r="F36" s="1"/>
  <c r="F124"/>
  <c r="F123" s="1"/>
  <c r="G253"/>
  <c r="F48"/>
  <c r="F42" s="1"/>
  <c r="G82"/>
  <c r="F116"/>
  <c r="H116" s="1"/>
  <c r="G206"/>
  <c r="G227"/>
  <c r="E7"/>
  <c r="G10"/>
  <c r="G262"/>
  <c r="D9"/>
  <c r="F21"/>
  <c r="F20" s="1"/>
  <c r="F26"/>
  <c r="F58"/>
  <c r="F57" s="1"/>
  <c r="G105"/>
  <c r="F159"/>
  <c r="H159" s="1"/>
  <c r="F202"/>
  <c r="G145"/>
  <c r="F96"/>
  <c r="H96" s="1"/>
  <c r="F273"/>
  <c r="F272" s="1"/>
  <c r="F188"/>
  <c r="F215"/>
  <c r="F214" s="1"/>
  <c r="F233"/>
  <c r="H233" s="1"/>
  <c r="F268"/>
  <c r="F267" s="1"/>
  <c r="F33"/>
  <c r="F32" s="1"/>
  <c r="F31" s="1"/>
  <c r="G73"/>
  <c r="F106"/>
  <c r="H106" s="1"/>
  <c r="F113"/>
  <c r="F136"/>
  <c r="H136" s="1"/>
  <c r="G25"/>
  <c r="F67"/>
  <c r="F66" s="1"/>
  <c r="F70"/>
  <c r="F109"/>
  <c r="H109" s="1"/>
  <c r="F176"/>
  <c r="G148"/>
  <c r="F140"/>
  <c r="H140" s="1"/>
  <c r="F282"/>
  <c r="F281" s="1"/>
  <c r="G37"/>
  <c r="F73"/>
  <c r="F128"/>
  <c r="F127" s="1"/>
  <c r="F156"/>
  <c r="H156" s="1"/>
  <c r="F172"/>
  <c r="H172" s="1"/>
  <c r="F225"/>
  <c r="F224" s="1"/>
  <c r="D188"/>
  <c r="F278"/>
  <c r="F277" s="1"/>
  <c r="F83" i="4"/>
  <c r="F82" s="1"/>
  <c r="F79" s="1"/>
  <c r="E82"/>
  <c r="D24"/>
  <c r="D7"/>
  <c r="H32"/>
  <c r="H31" s="1"/>
  <c r="H30" s="1"/>
  <c r="H8"/>
  <c r="I36"/>
  <c r="J36" s="1"/>
  <c r="G35"/>
  <c r="I25"/>
  <c r="J25" s="1"/>
  <c r="I46"/>
  <c r="J46" s="1"/>
  <c r="G8"/>
  <c r="I16"/>
  <c r="I12"/>
  <c r="J12" s="1"/>
  <c r="G11"/>
  <c r="G7"/>
  <c r="H7"/>
  <c r="H24"/>
  <c r="H20" s="1"/>
  <c r="H19" s="1"/>
  <c r="F16"/>
  <c r="D15"/>
  <c r="I63"/>
  <c r="J63" s="1"/>
  <c r="G79"/>
  <c r="G78" s="1"/>
  <c r="G103"/>
  <c r="I103" s="1"/>
  <c r="J103" s="1"/>
  <c r="D116"/>
  <c r="D84"/>
  <c r="F84" s="1"/>
  <c r="J84" s="1"/>
  <c r="D113"/>
  <c r="F113" s="1"/>
  <c r="J113" s="1"/>
  <c r="H272" i="5" l="1"/>
  <c r="H222"/>
  <c r="H268"/>
  <c r="F25"/>
  <c r="F262"/>
  <c r="H262" s="1"/>
  <c r="H33"/>
  <c r="H277"/>
  <c r="H152"/>
  <c r="H37"/>
  <c r="H282"/>
  <c r="H42"/>
  <c r="H228"/>
  <c r="G210"/>
  <c r="H58"/>
  <c r="G261"/>
  <c r="F206"/>
  <c r="H207"/>
  <c r="H148"/>
  <c r="G8"/>
  <c r="H73"/>
  <c r="G31"/>
  <c r="H31" s="1"/>
  <c r="H32"/>
  <c r="G231"/>
  <c r="H105"/>
  <c r="H124"/>
  <c r="H287"/>
  <c r="H21"/>
  <c r="H145"/>
  <c r="D144"/>
  <c r="D143" s="1"/>
  <c r="H265"/>
  <c r="H281"/>
  <c r="H211"/>
  <c r="H164"/>
  <c r="H123"/>
  <c r="H293"/>
  <c r="H244"/>
  <c r="H221"/>
  <c r="H26"/>
  <c r="H286"/>
  <c r="H112"/>
  <c r="H267"/>
  <c r="H151"/>
  <c r="H57"/>
  <c r="H20"/>
  <c r="H206"/>
  <c r="G252"/>
  <c r="H253"/>
  <c r="F193"/>
  <c r="H193" s="1"/>
  <c r="H198"/>
  <c r="G240"/>
  <c r="H240" s="1"/>
  <c r="H241"/>
  <c r="G12"/>
  <c r="H227"/>
  <c r="H224"/>
  <c r="H132"/>
  <c r="H66"/>
  <c r="H146"/>
  <c r="H214"/>
  <c r="H184"/>
  <c r="H127"/>
  <c r="H25"/>
  <c r="E144"/>
  <c r="H38"/>
  <c r="H273"/>
  <c r="H225"/>
  <c r="H133"/>
  <c r="H67"/>
  <c r="H48"/>
  <c r="H149"/>
  <c r="H278"/>
  <c r="H215"/>
  <c r="H242"/>
  <c r="H219"/>
  <c r="H185"/>
  <c r="H128"/>
  <c r="F13"/>
  <c r="F12" s="1"/>
  <c r="F11" s="1"/>
  <c r="F244"/>
  <c r="F239" s="1"/>
  <c r="D78" i="4"/>
  <c r="F78"/>
  <c r="I56"/>
  <c r="J56" s="1"/>
  <c r="J38"/>
  <c r="G31"/>
  <c r="G30" s="1"/>
  <c r="F232" i="5"/>
  <c r="F231" s="1"/>
  <c r="F230" s="1"/>
  <c r="F71" i="4"/>
  <c r="F67" s="1"/>
  <c r="D31"/>
  <c r="D30" s="1"/>
  <c r="J82"/>
  <c r="F210" i="5"/>
  <c r="H210" s="1"/>
  <c r="G192"/>
  <c r="F201"/>
  <c r="H201" s="1"/>
  <c r="G144"/>
  <c r="F175"/>
  <c r="H175" s="1"/>
  <c r="F167"/>
  <c r="H167" s="1"/>
  <c r="F155"/>
  <c r="H155" s="1"/>
  <c r="E56"/>
  <c r="E50" s="1"/>
  <c r="D56"/>
  <c r="H112" i="4"/>
  <c r="I112" s="1"/>
  <c r="D20"/>
  <c r="D19" s="1"/>
  <c r="H99"/>
  <c r="I52"/>
  <c r="J52" s="1"/>
  <c r="J114"/>
  <c r="I20"/>
  <c r="I32"/>
  <c r="J32" s="1"/>
  <c r="I24"/>
  <c r="J24" s="1"/>
  <c r="F75"/>
  <c r="J75" s="1"/>
  <c r="J83"/>
  <c r="I8"/>
  <c r="H6"/>
  <c r="F135" i="5"/>
  <c r="H135" s="1"/>
  <c r="F112"/>
  <c r="F69"/>
  <c r="G69"/>
  <c r="H69" s="1"/>
  <c r="F52"/>
  <c r="H52" s="1"/>
  <c r="F51"/>
  <c r="H51" s="1"/>
  <c r="G36"/>
  <c r="F21" i="4"/>
  <c r="I67"/>
  <c r="I71"/>
  <c r="I43"/>
  <c r="J43" s="1"/>
  <c r="I42"/>
  <c r="I7"/>
  <c r="I57"/>
  <c r="J57" s="1"/>
  <c r="J85"/>
  <c r="D19" i="5"/>
  <c r="D18" s="1"/>
  <c r="F82"/>
  <c r="H82" s="1"/>
  <c r="F217"/>
  <c r="E6"/>
  <c r="D30"/>
  <c r="D187"/>
  <c r="E217"/>
  <c r="F19"/>
  <c r="F18" s="1"/>
  <c r="F9"/>
  <c r="H9" s="1"/>
  <c r="E256"/>
  <c r="E30"/>
  <c r="E19"/>
  <c r="E18" s="1"/>
  <c r="F92"/>
  <c r="H92" s="1"/>
  <c r="D256"/>
  <c r="F41"/>
  <c r="F40" s="1"/>
  <c r="D6"/>
  <c r="E143"/>
  <c r="F105"/>
  <c r="G6"/>
  <c r="F8"/>
  <c r="G217"/>
  <c r="F10"/>
  <c r="H10" s="1"/>
  <c r="G188"/>
  <c r="H188" s="1"/>
  <c r="G41"/>
  <c r="G19"/>
  <c r="G256"/>
  <c r="F7"/>
  <c r="H7" s="1"/>
  <c r="D6" i="4"/>
  <c r="G6"/>
  <c r="I79"/>
  <c r="J79" s="1"/>
  <c r="F15"/>
  <c r="J15" s="1"/>
  <c r="D14"/>
  <c r="F14" s="1"/>
  <c r="J14" s="1"/>
  <c r="G10"/>
  <c r="I11"/>
  <c r="J11" s="1"/>
  <c r="F116"/>
  <c r="D112"/>
  <c r="I19"/>
  <c r="E41"/>
  <c r="E7"/>
  <c r="I35"/>
  <c r="J35" s="1"/>
  <c r="E8"/>
  <c r="F8" s="1"/>
  <c r="E79"/>
  <c r="J16"/>
  <c r="G99"/>
  <c r="F261" i="5" l="1"/>
  <c r="H261" s="1"/>
  <c r="H36"/>
  <c r="G230"/>
  <c r="H230" s="1"/>
  <c r="H231"/>
  <c r="G18"/>
  <c r="H18" s="1"/>
  <c r="H19"/>
  <c r="G143"/>
  <c r="G11"/>
  <c r="H11" s="1"/>
  <c r="H12"/>
  <c r="H13"/>
  <c r="H41"/>
  <c r="H217"/>
  <c r="G239"/>
  <c r="H239" s="1"/>
  <c r="H232"/>
  <c r="G251"/>
  <c r="H251" s="1"/>
  <c r="H252"/>
  <c r="H8"/>
  <c r="E78" i="4"/>
  <c r="E62" s="1"/>
  <c r="J67"/>
  <c r="J71"/>
  <c r="I99"/>
  <c r="J99" s="1"/>
  <c r="E6"/>
  <c r="F6" s="1"/>
  <c r="F192" i="5"/>
  <c r="H192" s="1"/>
  <c r="E187"/>
  <c r="G187"/>
  <c r="F144"/>
  <c r="F143" s="1"/>
  <c r="F56"/>
  <c r="F50" s="1"/>
  <c r="G56"/>
  <c r="H41" i="4"/>
  <c r="J21"/>
  <c r="F20"/>
  <c r="F19" s="1"/>
  <c r="J19" s="1"/>
  <c r="D62"/>
  <c r="H62"/>
  <c r="J8"/>
  <c r="G40" i="5"/>
  <c r="F30"/>
  <c r="F6"/>
  <c r="H6" s="1"/>
  <c r="D50"/>
  <c r="F256"/>
  <c r="H256" s="1"/>
  <c r="G30"/>
  <c r="I48" i="4"/>
  <c r="G41"/>
  <c r="G9"/>
  <c r="I9" s="1"/>
  <c r="J9" s="1"/>
  <c r="I10"/>
  <c r="J10" s="1"/>
  <c r="I78"/>
  <c r="J78" s="1"/>
  <c r="G62"/>
  <c r="D41"/>
  <c r="I6"/>
  <c r="I30"/>
  <c r="J30" s="1"/>
  <c r="I31"/>
  <c r="J31" s="1"/>
  <c r="F112"/>
  <c r="J116"/>
  <c r="F7"/>
  <c r="J7" s="1"/>
  <c r="H40" i="5" l="1"/>
  <c r="H30"/>
  <c r="H143"/>
  <c r="H144"/>
  <c r="G50"/>
  <c r="H56"/>
  <c r="J20" i="4"/>
  <c r="F187" i="5"/>
  <c r="H187" s="1"/>
  <c r="I62" i="4"/>
  <c r="J112"/>
  <c r="F62"/>
  <c r="J48"/>
  <c r="I41"/>
  <c r="F41"/>
  <c r="J42"/>
  <c r="J6"/>
  <c r="H50" i="5" l="1"/>
  <c r="J62" i="4"/>
  <c r="J41"/>
  <c r="E12" i="3"/>
  <c r="E13" i="1"/>
  <c r="C13"/>
  <c r="E11"/>
  <c r="C11"/>
  <c r="J10"/>
  <c r="J14" s="1"/>
  <c r="H10"/>
  <c r="G10"/>
  <c r="F10"/>
  <c r="D10"/>
  <c r="D14" s="1"/>
  <c r="E9"/>
  <c r="C9"/>
  <c r="E8"/>
  <c r="C8"/>
  <c r="G14" l="1"/>
  <c r="F14"/>
  <c r="H14"/>
  <c r="C10"/>
  <c r="E10"/>
  <c r="E14" s="1"/>
  <c r="C14"/>
</calcChain>
</file>

<file path=xl/sharedStrings.xml><?xml version="1.0" encoding="utf-8"?>
<sst xmlns="http://schemas.openxmlformats.org/spreadsheetml/2006/main" count="788" uniqueCount="350">
  <si>
    <t>Tartu linna 2015. a eelarvesse täiendavalt laekunud sihtotstarbeliste vahendite avamine struktuuriüksuste ning tulu- ja kuluklassifikaatori lõikes (eurodes)</t>
  </si>
  <si>
    <t>Struktuuriüksus ja eelarve liik</t>
  </si>
  <si>
    <t>tegevusala</t>
  </si>
  <si>
    <t xml:space="preserve"> KOKKU 
TULUD</t>
  </si>
  <si>
    <t>saadav toetus põhitegevuseks</t>
  </si>
  <si>
    <t xml:space="preserve">KOKKU KULUD </t>
  </si>
  <si>
    <t>kulud töötasule</t>
  </si>
  <si>
    <t>Personalikuludega kaasnevad maksud</t>
  </si>
  <si>
    <t>Administreerimis- kulud</t>
  </si>
  <si>
    <t>Õppevahendid</t>
  </si>
  <si>
    <t>üritused</t>
  </si>
  <si>
    <t>KÕIK KOKKU</t>
  </si>
  <si>
    <t>09212</t>
  </si>
  <si>
    <t>09220</t>
  </si>
  <si>
    <t>09110</t>
  </si>
  <si>
    <t>04740</t>
  </si>
  <si>
    <t>01600</t>
  </si>
  <si>
    <t>08600</t>
  </si>
  <si>
    <t>/allkirjastatud digitaalselt/</t>
  </si>
  <si>
    <t>Jüri Mölder</t>
  </si>
  <si>
    <t>Linnasekretär</t>
  </si>
  <si>
    <t>administreerimiskulud</t>
  </si>
  <si>
    <t>koolituskulud</t>
  </si>
  <si>
    <t>Linnakantselei</t>
  </si>
  <si>
    <t>01112</t>
  </si>
  <si>
    <t>03600</t>
  </si>
  <si>
    <t>Kultuuriosakond</t>
  </si>
  <si>
    <t>Linnamajanduse osakond</t>
  </si>
  <si>
    <t>Linnavarade osakond</t>
  </si>
  <si>
    <t>Rahandusosakond</t>
  </si>
  <si>
    <t>struktuuriüksuste, tegevusalade ja kontogrupi koodide lõikes</t>
  </si>
  <si>
    <t>osakond</t>
  </si>
  <si>
    <t>lepingu partner</t>
  </si>
  <si>
    <t>kontogrupi
kood</t>
  </si>
  <si>
    <t>summa
eurodes</t>
  </si>
  <si>
    <t>Arhitektuuri ja ehituse osakond</t>
  </si>
  <si>
    <t>kokku</t>
  </si>
  <si>
    <t>08207</t>
  </si>
  <si>
    <t>04730</t>
  </si>
  <si>
    <t>SA Tartu Teaduspark</t>
  </si>
  <si>
    <t>SA Tartu Sport</t>
  </si>
  <si>
    <t>08102</t>
  </si>
  <si>
    <t>SA Tähtvere Puhkepark</t>
  </si>
  <si>
    <t>08103</t>
  </si>
  <si>
    <t>08105</t>
  </si>
  <si>
    <t>08106</t>
  </si>
  <si>
    <t>08201</t>
  </si>
  <si>
    <t>08203</t>
  </si>
  <si>
    <t>SA Tartu Jaani Kirik</t>
  </si>
  <si>
    <t>SA Tartu Kultuurkapital</t>
  </si>
  <si>
    <t>08208</t>
  </si>
  <si>
    <t>05100</t>
  </si>
  <si>
    <t>04900</t>
  </si>
  <si>
    <t>06100</t>
  </si>
  <si>
    <t>EELK Tartu Peetri Kogudus</t>
  </si>
  <si>
    <t>Politsei- ja Piirivalveamet</t>
  </si>
  <si>
    <t>03100</t>
  </si>
  <si>
    <t>Sotsiaalabi osakond</t>
  </si>
  <si>
    <t xml:space="preserve">kokku </t>
  </si>
  <si>
    <t xml:space="preserve"> /allkirjastatud digitaalselt/</t>
  </si>
  <si>
    <t>Spordiklubi Velo</t>
  </si>
  <si>
    <t>08204</t>
  </si>
  <si>
    <t>OÜ Emajõe Suveteater</t>
  </si>
  <si>
    <t>Haaslava Vallavalitsus</t>
  </si>
  <si>
    <t>MTÜ Tartu Rally</t>
  </si>
  <si>
    <t>08109</t>
  </si>
  <si>
    <t>MTÜ Tartu Ülikooli Akadeemiline Spordiklubi</t>
  </si>
  <si>
    <t>SA Eesti Lennundusmuuseum</t>
  </si>
  <si>
    <t>klassif</t>
  </si>
  <si>
    <t>valdkonna, tegevusala ja kululiigi nimetus</t>
  </si>
  <si>
    <t>finantseerimiseelarve (11)</t>
  </si>
  <si>
    <t>majandamiseelarve</t>
  </si>
  <si>
    <t>linn</t>
  </si>
  <si>
    <t>riik</t>
  </si>
  <si>
    <t>omatulu
13</t>
  </si>
  <si>
    <t>siht
15</t>
  </si>
  <si>
    <t>KOKKU  KULUD</t>
  </si>
  <si>
    <t>muud kulud</t>
  </si>
  <si>
    <t>materiaalsete ja immateriaalsete varade soetamine ja renoveerimine</t>
  </si>
  <si>
    <t>toetused</t>
  </si>
  <si>
    <t>LINNAKANTSELEI</t>
  </si>
  <si>
    <t>01</t>
  </si>
  <si>
    <t>Üldised valitsussektori teenused</t>
  </si>
  <si>
    <t>Linnavalitsus</t>
  </si>
  <si>
    <t>info- ja kommunikatsioonitehnoloogia seadmete soetamine ja renoveerimine</t>
  </si>
  <si>
    <t>ARHITEKTUURI JA EHITUSE OSAKOND</t>
  </si>
  <si>
    <t>08</t>
  </si>
  <si>
    <t>Vabaaeg ja kultuur</t>
  </si>
  <si>
    <t>MUINSUSKAITSE</t>
  </si>
  <si>
    <t>antav toetus investeerimistegevuseks</t>
  </si>
  <si>
    <t>ETTEVÕTLUSE OSAKOND</t>
  </si>
  <si>
    <t>04</t>
  </si>
  <si>
    <t>Majandus</t>
  </si>
  <si>
    <t>ÜLDMAJANDUSLIKUD ARENDUSPROJEKTID</t>
  </si>
  <si>
    <t>HARIDUSOSAKOND</t>
  </si>
  <si>
    <t>09</t>
  </si>
  <si>
    <t>Haridus</t>
  </si>
  <si>
    <t>09222</t>
  </si>
  <si>
    <t>KUTSEÕPPE KAUDSED KULUD</t>
  </si>
  <si>
    <t>masinate ja seadmete soetamine</t>
  </si>
  <si>
    <t>KULTUURIOSAKOND</t>
  </si>
  <si>
    <t>SPORDIBAASID</t>
  </si>
  <si>
    <t>PUHKEPARGID</t>
  </si>
  <si>
    <t>LASTE HUVIALAMAJAD JA KESKUSED</t>
  </si>
  <si>
    <t>LINNAMAJANDUSE OSAKOND</t>
  </si>
  <si>
    <t>04510</t>
  </si>
  <si>
    <t>LINNA TEED JA TÄNAVAD</t>
  </si>
  <si>
    <t>rajatiste ja hoonete soetamine ja renoveerimine</t>
  </si>
  <si>
    <t>04512</t>
  </si>
  <si>
    <t>TRANSPORDIKORRALDUS</t>
  </si>
  <si>
    <t>05</t>
  </si>
  <si>
    <t>Keskkonnakaitse</t>
  </si>
  <si>
    <t>JÄÄTMEKÄITLUS</t>
  </si>
  <si>
    <t>05400</t>
  </si>
  <si>
    <t>HALJASTUS</t>
  </si>
  <si>
    <t>06</t>
  </si>
  <si>
    <t>Elamu- ja kommunaalmajandus</t>
  </si>
  <si>
    <t>06400</t>
  </si>
  <si>
    <t>TÄNAVAVALGUSTUS</t>
  </si>
  <si>
    <t>06605</t>
  </si>
  <si>
    <t>KALMISTUD</t>
  </si>
  <si>
    <t>Kultuur</t>
  </si>
  <si>
    <t xml:space="preserve">MUINSUSKAITSE </t>
  </si>
  <si>
    <t>LINNAVARADE OSAKOND</t>
  </si>
  <si>
    <t>MUU MAJANDUS</t>
  </si>
  <si>
    <t>ELAMUMAJANDUSE ARENDAMINE</t>
  </si>
  <si>
    <t>LASTEAIAD</t>
  </si>
  <si>
    <t>PÕHIHARIDUSE OTSEKULUD</t>
  </si>
  <si>
    <t>09213</t>
  </si>
  <si>
    <t>ÜLDKESKHARIDUSE OTSEKULUD</t>
  </si>
  <si>
    <t>09800</t>
  </si>
  <si>
    <t>MUU HARIDUS</t>
  </si>
  <si>
    <t xml:space="preserve">Sotsiaalne kaitse </t>
  </si>
  <si>
    <t>10400</t>
  </si>
  <si>
    <t>RAHANDUSOSAKOND</t>
  </si>
  <si>
    <t>struktuuriüksuste, valdkondade, tegevusalade ja kuluklassifikaatori lõikes (eurodes)</t>
  </si>
  <si>
    <t>Finantseerimiseelarve (e/a 21)</t>
  </si>
  <si>
    <t>omatulud
(e/a 23)</t>
  </si>
  <si>
    <t>personalikulud</t>
  </si>
  <si>
    <t>majandamiskulud</t>
  </si>
  <si>
    <t>avaliku teenistuse ametnike töötasu</t>
  </si>
  <si>
    <t>töötajate töötasu</t>
  </si>
  <si>
    <t>personalikuludega kaasnevad maksud</t>
  </si>
  <si>
    <t>lähetuskulud</t>
  </si>
  <si>
    <t>kinnistute, hoonete ja ruumide majandamiskulud</t>
  </si>
  <si>
    <t>inventari kulud</t>
  </si>
  <si>
    <t>meditsiinikulud ja hügieenitarbed</t>
  </si>
  <si>
    <t>LINNAVALITSUS</t>
  </si>
  <si>
    <t>töövõtulepingu alusel töötajatele makstav tasu</t>
  </si>
  <si>
    <t>sõidukite ülalpidamise kulud</t>
  </si>
  <si>
    <t>info- ja kommunikatsioonitehnoloogia kulud</t>
  </si>
  <si>
    <t>ÜHISTEGEVUS</t>
  </si>
  <si>
    <t>03</t>
  </si>
  <si>
    <t>Avalik kord</t>
  </si>
  <si>
    <t>09609</t>
  </si>
  <si>
    <t>MUUD HARIDUSE ABITEENUSED</t>
  </si>
  <si>
    <t>ARHITEKTUUR</t>
  </si>
  <si>
    <t>uurimis- ja arendustööde kulud</t>
  </si>
  <si>
    <t>kommunikatsiooni-, kultuuri- ja vaba-aja sisustamise kulud</t>
  </si>
  <si>
    <t>preemiad, stipendiumid</t>
  </si>
  <si>
    <t>MUU MAJANDUS (LINNAKUJUNDUS)</t>
  </si>
  <si>
    <t>muud mitmesugused majanduskulud</t>
  </si>
  <si>
    <t>AVALIKE SUHETE OSAKOND</t>
  </si>
  <si>
    <t>antavad toetused tegevuskuludeks</t>
  </si>
  <si>
    <t/>
  </si>
  <si>
    <t>TURISM</t>
  </si>
  <si>
    <t>KULTUURIÜRITUSED</t>
  </si>
  <si>
    <t>koolituskulud (riik)</t>
  </si>
  <si>
    <t>rajatiste majandamiskulud</t>
  </si>
  <si>
    <t>toiduained ja toitlustusteenused</t>
  </si>
  <si>
    <t>õppevahendite ja koolituse kulud</t>
  </si>
  <si>
    <t>09602</t>
  </si>
  <si>
    <t>PÕHI- JA ÜLDKESKHARIDUSE KAUDSED KULUD</t>
  </si>
  <si>
    <t>09221</t>
  </si>
  <si>
    <t>TÄISKASVANUTE GÜMNAASIUMIDE KAUDSED KULUD</t>
  </si>
  <si>
    <t>tootmiskulud</t>
  </si>
  <si>
    <t>09300</t>
  </si>
  <si>
    <t>KESKHARIDUSE BAASIL KUTSEÕPPE OTSEKULUD</t>
  </si>
  <si>
    <t>09500</t>
  </si>
  <si>
    <t>TASEME ALUSEL MITTEMÄÄRATLETAV HARIDUS (Kutsehariduskeskus)</t>
  </si>
  <si>
    <t>09601</t>
  </si>
  <si>
    <t>KOOLITOIT</t>
  </si>
  <si>
    <t>LASTE MUUSIKA- JA KUNSTIKOOLID</t>
  </si>
  <si>
    <t>08107</t>
  </si>
  <si>
    <t>NOORSOOTÖÖ</t>
  </si>
  <si>
    <t>O. LUTSU nim LINNARAAMATKOGU</t>
  </si>
  <si>
    <t>08202</t>
  </si>
  <si>
    <t>MUUSEUMID</t>
  </si>
  <si>
    <t>muud tegevuskulud</t>
  </si>
  <si>
    <t xml:space="preserve">MUU AVALIK KORD </t>
  </si>
  <si>
    <t>04511</t>
  </si>
  <si>
    <t>LIIKLUSKORRALDUS</t>
  </si>
  <si>
    <t>06300</t>
  </si>
  <si>
    <t>VEEVARUSTUS</t>
  </si>
  <si>
    <t>LINNAPLANEERIMISE JA MAAKORRALDUSE OSAKOND</t>
  </si>
  <si>
    <t>04210</t>
  </si>
  <si>
    <t>MAAKORRALDUS</t>
  </si>
  <si>
    <t>10200</t>
  </si>
  <si>
    <t>RAHANDUSOSAKOND0</t>
  </si>
  <si>
    <t>POLITSEI</t>
  </si>
  <si>
    <t>SOTSIAALABI OSAKOND</t>
  </si>
  <si>
    <t>10120</t>
  </si>
  <si>
    <t>sotsiaalteenused</t>
  </si>
  <si>
    <t>10121</t>
  </si>
  <si>
    <t>MUU PUUETEGA ISIKUTE SOTSIAALNE KAITSE</t>
  </si>
  <si>
    <t>PÄEVAKESKUS KALDA</t>
  </si>
  <si>
    <t>10700</t>
  </si>
  <si>
    <t>10900</t>
  </si>
  <si>
    <t>MUU SOTSIAALNE KAITSE</t>
  </si>
  <si>
    <t xml:space="preserve">Jüri Mölder </t>
  </si>
  <si>
    <t>Anne Noortekeskus</t>
  </si>
  <si>
    <t>Lille Maja</t>
  </si>
  <si>
    <t>Laste huvialamajad ja keskused kokku</t>
  </si>
  <si>
    <t>O. Lutsu nim Keskraamatukogu</t>
  </si>
  <si>
    <t>Koolitused</t>
  </si>
  <si>
    <t>Tiigi Seltsimaja</t>
  </si>
  <si>
    <t>Linnamuuseum</t>
  </si>
  <si>
    <t>Kultuuriosakond kokku (25)</t>
  </si>
  <si>
    <t>Tartu linna 2015. a lisaeelarvesse kinnitatud antavate toetuste jaotus Tartu LV</t>
  </si>
  <si>
    <t>eurodes</t>
  </si>
  <si>
    <t>Koolieelsed lasteasutused 
kokku (09110) liik 21, sh.</t>
  </si>
  <si>
    <t>KOKKU</t>
  </si>
  <si>
    <t>majand.kulud</t>
  </si>
  <si>
    <t>inventarikulud</t>
  </si>
  <si>
    <t>toitl. kulud</t>
  </si>
  <si>
    <t>med. ja hüg.kulud</t>
  </si>
  <si>
    <t>õppevahendid</t>
  </si>
  <si>
    <t>kommun. kulud, üritused</t>
  </si>
  <si>
    <t>Kesklinna Lastekeskus</t>
  </si>
  <si>
    <t>Lasteaed Annike</t>
  </si>
  <si>
    <t>Lasteaed Helika</t>
  </si>
  <si>
    <t>Lasteaed Hellik</t>
  </si>
  <si>
    <t>Lasteaed Kannike</t>
  </si>
  <si>
    <t>Lasteaed Karoliine</t>
  </si>
  <si>
    <t>Lasteaed Kelluke</t>
  </si>
  <si>
    <t>Lasteaed Kivike</t>
  </si>
  <si>
    <t>Lasteaed Klaabu</t>
  </si>
  <si>
    <t>Lasteaed Krõll</t>
  </si>
  <si>
    <t>Lasteaed Lotte</t>
  </si>
  <si>
    <t>Lasteaed Midrimaa</t>
  </si>
  <si>
    <t>Lasteaed Mõmmik</t>
  </si>
  <si>
    <t>Lasteaed Naerumaa</t>
  </si>
  <si>
    <t>Lasteaed Nukitsamees</t>
  </si>
  <si>
    <t>Lasteaed Piilupesa</t>
  </si>
  <si>
    <t>Lasteaed Ploomike</t>
  </si>
  <si>
    <t>Lasteaed Poku</t>
  </si>
  <si>
    <t>Lasteaed Pääsupesa</t>
  </si>
  <si>
    <t>Lasteaed Ristikhein</t>
  </si>
  <si>
    <t>Lasteaed Rukkilill</t>
  </si>
  <si>
    <t>Lasteaed Sass</t>
  </si>
  <si>
    <t>Lasteaed Sipsik</t>
  </si>
  <si>
    <t>Lasteaed Sirel</t>
  </si>
  <si>
    <t>Lasteaed Triinu ja Taavi</t>
  </si>
  <si>
    <t>Lasteaed Tõruke</t>
  </si>
  <si>
    <t>Tähtvere Lasteaed</t>
  </si>
  <si>
    <t>Maarja Kooli lasteaed</t>
  </si>
  <si>
    <t>Koolieelsed lasteasutused 
kokku (09110) liik 23, sh.</t>
  </si>
  <si>
    <t>Haridusosakond</t>
  </si>
  <si>
    <t>Tartu linna 2015. a I lisaeelarve koolieelsete lasteasutuste  põhitegevuskulude jaotus asutuste ja kuluklassifikaatori lõikes</t>
  </si>
  <si>
    <t>Töötajate töötasu</t>
  </si>
  <si>
    <t>lepinguline töötasu</t>
  </si>
  <si>
    <t>Lähetused</t>
  </si>
  <si>
    <t>Koolituskulud</t>
  </si>
  <si>
    <t>Info- ja kommunikatsiooni-
tehnoloogia kulud</t>
  </si>
  <si>
    <t>Inventarikulud</t>
  </si>
  <si>
    <t>Toitlustuskulud</t>
  </si>
  <si>
    <t>Kultuuri-ja spordiüritused</t>
  </si>
  <si>
    <t>5514</t>
  </si>
  <si>
    <t>5521</t>
  </si>
  <si>
    <t xml:space="preserve">Miina Härma Gümnaasium </t>
  </si>
  <si>
    <t>Aleksander Puškini Kool</t>
  </si>
  <si>
    <t>Descartes'i Kool</t>
  </si>
  <si>
    <t>Forseliuse Kool</t>
  </si>
  <si>
    <t>Hansa Kool</t>
  </si>
  <si>
    <t>Karlova Kool</t>
  </si>
  <si>
    <t xml:space="preserve">Kesklinna Kool </t>
  </si>
  <si>
    <t>Kivilinna Kool</t>
  </si>
  <si>
    <t>Kroonuaia Kool</t>
  </si>
  <si>
    <t>Maarja Kool</t>
  </si>
  <si>
    <t>Mart Reiniku Kool</t>
  </si>
  <si>
    <t>Raatuse Kool</t>
  </si>
  <si>
    <t>Variku Kool</t>
  </si>
  <si>
    <t>Veeriku Kool</t>
  </si>
  <si>
    <t>KOKKU 09212</t>
  </si>
  <si>
    <t>Hugo Treffneri Gümnaasium</t>
  </si>
  <si>
    <t>Jaan Poska Gümnaasium</t>
  </si>
  <si>
    <t>Kristjan Jaak Petersoni Gümnaasium</t>
  </si>
  <si>
    <t>KOKKU 09213</t>
  </si>
  <si>
    <t>Tamme Gümnaasium</t>
  </si>
  <si>
    <t>KOKKU 09220</t>
  </si>
  <si>
    <t>KOKKU 09601</t>
  </si>
  <si>
    <t>Kutsehariduskeskus (09602)</t>
  </si>
  <si>
    <t>eelarve liik</t>
  </si>
  <si>
    <t>riiklikud koolituskulud</t>
  </si>
  <si>
    <t>Herbert Masingu Kool</t>
  </si>
  <si>
    <t>Annelinna Gümnaasium</t>
  </si>
  <si>
    <t>Kutsehariduskeskus</t>
  </si>
  <si>
    <t>ÖÖMAJA  (Kutsehariduskeskus)</t>
  </si>
  <si>
    <t>Hariduse Tugiteenuste Keskus (09609)</t>
  </si>
  <si>
    <t>Haridusosakond (09609)</t>
  </si>
  <si>
    <t>Põhi- ja üldkeskhariduse kaudsed kulud</t>
  </si>
  <si>
    <t>Taseme alusel mittemääratletav haridus</t>
  </si>
  <si>
    <t>Kutseõppe kaudsed kulud</t>
  </si>
  <si>
    <t>Tartu Waldorfkool</t>
  </si>
  <si>
    <t>Teatrid</t>
  </si>
  <si>
    <t>Tegevusala nimetus
ja eelarve liik</t>
  </si>
  <si>
    <t>Tege-
vus-
ala</t>
  </si>
  <si>
    <t>maksud personalikuludelt</t>
  </si>
  <si>
    <t>hoonete, ruumide maj.kulud</t>
  </si>
  <si>
    <t>inventari maj. kulu</t>
  </si>
  <si>
    <t>vaba aja sisust. kulud</t>
  </si>
  <si>
    <t>e/a klassifikaator</t>
  </si>
  <si>
    <t>Laste muusika- ja kunstikoolid</t>
  </si>
  <si>
    <t>I Muusikakool</t>
  </si>
  <si>
    <t>Laste Kunstikool</t>
  </si>
  <si>
    <t>Laste huvialamajad ja -keskused</t>
  </si>
  <si>
    <t>Muuseumid</t>
  </si>
  <si>
    <t>Mänguasjamuuseum</t>
  </si>
  <si>
    <t>MUUD ELAMU- JA KOMMUNAALMAJANDUSE KULUD</t>
  </si>
  <si>
    <t>kokku
2015
lisaeelarve</t>
  </si>
  <si>
    <t>2015
lisaeelarve
kokku</t>
  </si>
  <si>
    <t>04520</t>
  </si>
  <si>
    <t>VEETRANSPORT</t>
  </si>
  <si>
    <t>RAAMATUKOGUD</t>
  </si>
  <si>
    <t>MTÜ Tartu Juudi Kogukond</t>
  </si>
  <si>
    <t>08400</t>
  </si>
  <si>
    <t>RELIGIOONI JA MUUD ÜHISKONNATEENUSED</t>
  </si>
  <si>
    <t>MUU VABAAEG JA KULTUUR</t>
  </si>
  <si>
    <t>PUUETEGA INIMESTE SOTSIAALHOOLEKANDEASUTUSED</t>
  </si>
  <si>
    <t>LASTE JA NOORTE DOTSIAALHOOLEKANDEASUTUSED</t>
  </si>
  <si>
    <t>MUU ELAMU- JA KOMMUNAALMAJANDUS</t>
  </si>
  <si>
    <t>TÄHTVERE PÄEVAKESKUS</t>
  </si>
  <si>
    <t>HOOLDEKODU</t>
  </si>
  <si>
    <t xml:space="preserve">LASTE TURVAKODU </t>
  </si>
  <si>
    <t xml:space="preserve">VARJUPAIK </t>
  </si>
  <si>
    <t>SA Tartu Maarja Kirik</t>
  </si>
  <si>
    <t>Tartu Salemi Baptistikogudus</t>
  </si>
  <si>
    <t xml:space="preserve">Ettevõtluse osakond osakond </t>
  </si>
  <si>
    <t>Lõuna-Eesti Pimedate Ühing MTÜ</t>
  </si>
  <si>
    <t xml:space="preserve">Tartu linna 2015. a I lisaeelarve investeerimistegevuse kulude jaotus eelarveliikide, </t>
  </si>
  <si>
    <t>ametiasutuste, valdkondade ja kululiikide lõikes (eurodes)</t>
  </si>
  <si>
    <t>Kinnistute, hoonete ja
 ruumide majandamiskulud</t>
  </si>
  <si>
    <t>Personalikuludega 
kaasnevad maksud</t>
  </si>
  <si>
    <t>Meditsiinikulud ja 
hügieenitarbed</t>
  </si>
  <si>
    <t>Tartu linna 2015. a I lisaeelarve  põhitegevuskulude jaotus haridusasutuste (v a lasteaiad) ja kuluklassifikaatori lõikes (eurodes)</t>
  </si>
  <si>
    <t xml:space="preserve">Tartu linna 2015. a I lisaeelarve kultuuriosakonna põhitegevuskulude jaotus </t>
  </si>
  <si>
    <t xml:space="preserve">Linna 2015. a I lisaeelarve põhitegevuse kulude  jaotus </t>
  </si>
  <si>
    <t>majandamis-
eelarve</t>
  </si>
  <si>
    <t>MTÜ SmartCityLab</t>
  </si>
  <si>
    <t>muud teenused</t>
  </si>
</sst>
</file>

<file path=xl/styles.xml><?xml version="1.0" encoding="utf-8"?>
<styleSheet xmlns="http://schemas.openxmlformats.org/spreadsheetml/2006/main">
  <numFmts count="7">
    <numFmt numFmtId="43" formatCode="_-* #,##0.00\ _k_r_-;\-* #,##0.00\ _k_r_-;_-* &quot;-&quot;??\ _k_r_-;_-@_-"/>
    <numFmt numFmtId="164" formatCode="_(* #,##0.00_);_(* \(#,##0.00\);_(* &quot;-&quot;??_);_(@_)"/>
    <numFmt numFmtId="165" formatCode="_-* #,##0.00\ _€_-;\-* #,##0.00\ _€_-;_-* &quot;-&quot;??\ _€_-;_-@_-"/>
    <numFmt numFmtId="166" formatCode="0.0"/>
    <numFmt numFmtId="167" formatCode="_-* #,##0\ _k_r_-;\-* #,##0\ _k_r_-;_-* &quot;-&quot;??\ _k_r_-;_-@_-"/>
    <numFmt numFmtId="168" formatCode="#,##0_ ;\-#,##0\ "/>
    <numFmt numFmtId="169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0"/>
      <name val="Times New Roman"/>
      <family val="1"/>
    </font>
    <font>
      <sz val="11"/>
      <name val="Calibri"/>
      <family val="2"/>
      <scheme val="minor"/>
    </font>
    <font>
      <b/>
      <i/>
      <sz val="10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  <charset val="186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9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6" fillId="0" borderId="1" xfId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right"/>
    </xf>
    <xf numFmtId="3" fontId="8" fillId="0" borderId="3" xfId="1" applyNumberFormat="1" applyFont="1" applyFill="1" applyBorder="1"/>
    <xf numFmtId="3" fontId="8" fillId="0" borderId="3" xfId="1" applyNumberFormat="1" applyFont="1" applyFill="1" applyBorder="1" applyAlignment="1">
      <alignment horizontal="right"/>
    </xf>
    <xf numFmtId="0" fontId="10" fillId="0" borderId="0" xfId="0" applyFont="1"/>
    <xf numFmtId="3" fontId="9" fillId="0" borderId="1" xfId="1" applyNumberFormat="1" applyFont="1" applyFill="1" applyBorder="1" applyAlignment="1">
      <alignment horizontal="right" wrapText="1"/>
    </xf>
    <xf numFmtId="3" fontId="9" fillId="0" borderId="1" xfId="1" quotePrefix="1" applyNumberFormat="1" applyFont="1" applyFill="1" applyBorder="1" applyAlignment="1">
      <alignment horizontal="center"/>
    </xf>
    <xf numFmtId="3" fontId="8" fillId="0" borderId="1" xfId="1" applyNumberFormat="1" applyFont="1" applyFill="1" applyBorder="1"/>
    <xf numFmtId="3" fontId="9" fillId="0" borderId="1" xfId="1" applyNumberFormat="1" applyFont="1" applyFill="1" applyBorder="1"/>
    <xf numFmtId="3" fontId="8" fillId="0" borderId="1" xfId="1" applyNumberFormat="1" applyFont="1" applyFill="1" applyBorder="1" applyAlignment="1">
      <alignment horizontal="right" wrapText="1"/>
    </xf>
    <xf numFmtId="3" fontId="8" fillId="0" borderId="1" xfId="1" quotePrefix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8" fillId="0" borderId="3" xfId="1" applyFont="1" applyFill="1" applyBorder="1" applyAlignment="1">
      <alignment horizontal="left" wrapText="1"/>
    </xf>
    <xf numFmtId="0" fontId="0" fillId="0" borderId="0" xfId="0" applyBorder="1"/>
    <xf numFmtId="0" fontId="11" fillId="0" borderId="0" xfId="0" quotePrefix="1" applyFont="1"/>
    <xf numFmtId="0" fontId="12" fillId="0" borderId="0" xfId="0" applyFont="1"/>
    <xf numFmtId="0" fontId="11" fillId="0" borderId="0" xfId="0" applyFont="1"/>
    <xf numFmtId="0" fontId="0" fillId="0" borderId="0" xfId="0"/>
    <xf numFmtId="0" fontId="14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3" fontId="3" fillId="0" borderId="1" xfId="0" applyNumberFormat="1" applyFont="1" applyBorder="1"/>
    <xf numFmtId="0" fontId="4" fillId="0" borderId="1" xfId="0" quotePrefix="1" applyFont="1" applyBorder="1" applyAlignment="1">
      <alignment horizontal="left"/>
    </xf>
    <xf numFmtId="3" fontId="6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12" fillId="0" borderId="0" xfId="0" applyFont="1"/>
    <xf numFmtId="3" fontId="3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0" fontId="6" fillId="0" borderId="1" xfId="0" applyFont="1" applyBorder="1"/>
    <xf numFmtId="0" fontId="6" fillId="0" borderId="1" xfId="0" quotePrefix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1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/>
    <xf numFmtId="0" fontId="11" fillId="0" borderId="8" xfId="0" applyFont="1" applyFill="1" applyBorder="1" applyAlignment="1">
      <alignment horizontal="right"/>
    </xf>
    <xf numFmtId="0" fontId="11" fillId="0" borderId="8" xfId="0" applyFont="1" applyFill="1" applyBorder="1" applyAlignment="1">
      <alignment wrapText="1"/>
    </xf>
    <xf numFmtId="3" fontId="18" fillId="0" borderId="8" xfId="0" applyNumberFormat="1" applyFont="1" applyFill="1" applyBorder="1"/>
    <xf numFmtId="0" fontId="11" fillId="0" borderId="9" xfId="0" applyFont="1" applyBorder="1" applyAlignment="1">
      <alignment horizontal="right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wrapText="1"/>
    </xf>
    <xf numFmtId="3" fontId="19" fillId="0" borderId="9" xfId="0" applyNumberFormat="1" applyFont="1" applyBorder="1"/>
    <xf numFmtId="3" fontId="20" fillId="0" borderId="8" xfId="0" applyNumberFormat="1" applyFont="1" applyFill="1" applyBorder="1"/>
    <xf numFmtId="166" fontId="11" fillId="0" borderId="0" xfId="0" applyNumberFormat="1" applyFont="1"/>
    <xf numFmtId="0" fontId="8" fillId="0" borderId="9" xfId="0" applyFont="1" applyBorder="1" applyAlignment="1">
      <alignment horizontal="left"/>
    </xf>
    <xf numFmtId="3" fontId="21" fillId="0" borderId="9" xfId="0" applyNumberFormat="1" applyFont="1" applyBorder="1"/>
    <xf numFmtId="3" fontId="21" fillId="0" borderId="8" xfId="0" applyNumberFormat="1" applyFont="1" applyFill="1" applyBorder="1"/>
    <xf numFmtId="0" fontId="8" fillId="0" borderId="9" xfId="0" quotePrefix="1" applyFont="1" applyBorder="1" applyAlignment="1">
      <alignment horizontal="right"/>
    </xf>
    <xf numFmtId="0" fontId="17" fillId="0" borderId="9" xfId="0" applyFont="1" applyBorder="1" applyAlignment="1">
      <alignment wrapText="1"/>
    </xf>
    <xf numFmtId="0" fontId="11" fillId="0" borderId="9" xfId="0" quotePrefix="1" applyFont="1" applyBorder="1" applyAlignment="1">
      <alignment horizontal="right"/>
    </xf>
    <xf numFmtId="0" fontId="9" fillId="0" borderId="9" xfId="0" applyFont="1" applyBorder="1" applyAlignment="1">
      <alignment wrapText="1"/>
    </xf>
    <xf numFmtId="3" fontId="20" fillId="0" borderId="9" xfId="0" applyNumberFormat="1" applyFont="1" applyBorder="1"/>
    <xf numFmtId="0" fontId="17" fillId="0" borderId="9" xfId="0" applyFont="1" applyBorder="1"/>
    <xf numFmtId="0" fontId="17" fillId="0" borderId="9" xfId="0" applyFont="1" applyBorder="1" applyAlignment="1">
      <alignment horizontal="right"/>
    </xf>
    <xf numFmtId="3" fontId="18" fillId="0" borderId="9" xfId="0" applyNumberFormat="1" applyFont="1" applyBorder="1"/>
    <xf numFmtId="0" fontId="17" fillId="0" borderId="0" xfId="0" applyFont="1"/>
    <xf numFmtId="0" fontId="17" fillId="0" borderId="9" xfId="0" quotePrefix="1" applyFont="1" applyBorder="1" applyAlignment="1">
      <alignment horizontal="right"/>
    </xf>
    <xf numFmtId="0" fontId="17" fillId="0" borderId="0" xfId="0" applyFont="1" applyFill="1"/>
    <xf numFmtId="16" fontId="11" fillId="0" borderId="9" xfId="0" quotePrefix="1" applyNumberFormat="1" applyFont="1" applyBorder="1" applyAlignment="1">
      <alignment horizontal="right"/>
    </xf>
    <xf numFmtId="3" fontId="19" fillId="0" borderId="8" xfId="0" applyNumberFormat="1" applyFont="1" applyFill="1" applyBorder="1"/>
    <xf numFmtId="0" fontId="17" fillId="0" borderId="9" xfId="0" applyFont="1" applyFill="1" applyBorder="1"/>
    <xf numFmtId="0" fontId="17" fillId="0" borderId="9" xfId="0" applyFont="1" applyFill="1" applyBorder="1" applyAlignment="1">
      <alignment horizontal="right"/>
    </xf>
    <xf numFmtId="0" fontId="17" fillId="0" borderId="9" xfId="0" applyFont="1" applyFill="1" applyBorder="1" applyAlignment="1">
      <alignment wrapText="1"/>
    </xf>
    <xf numFmtId="3" fontId="18" fillId="0" borderId="9" xfId="0" applyNumberFormat="1" applyFont="1" applyFill="1" applyBorder="1"/>
    <xf numFmtId="0" fontId="17" fillId="0" borderId="9" xfId="0" quotePrefix="1" applyFont="1" applyFill="1" applyBorder="1" applyAlignment="1">
      <alignment horizontal="right"/>
    </xf>
    <xf numFmtId="0" fontId="11" fillId="0" borderId="9" xfId="0" quotePrefix="1" applyFont="1" applyFill="1" applyBorder="1" applyAlignment="1">
      <alignment horizontal="right"/>
    </xf>
    <xf numFmtId="0" fontId="11" fillId="0" borderId="9" xfId="0" applyFont="1" applyFill="1" applyBorder="1" applyAlignment="1">
      <alignment wrapText="1"/>
    </xf>
    <xf numFmtId="3" fontId="19" fillId="0" borderId="9" xfId="0" applyNumberFormat="1" applyFont="1" applyFill="1" applyBorder="1"/>
    <xf numFmtId="0" fontId="11" fillId="0" borderId="8" xfId="0" quotePrefix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center"/>
    </xf>
    <xf numFmtId="3" fontId="19" fillId="0" borderId="9" xfId="0" applyNumberFormat="1" applyFont="1" applyBorder="1" applyAlignment="1">
      <alignment horizontal="right"/>
    </xf>
    <xf numFmtId="3" fontId="19" fillId="0" borderId="9" xfId="0" applyNumberFormat="1" applyFont="1" applyFill="1" applyBorder="1" applyAlignment="1">
      <alignment horizontal="center"/>
    </xf>
    <xf numFmtId="3" fontId="20" fillId="0" borderId="8" xfId="0" applyNumberFormat="1" applyFont="1" applyFill="1" applyBorder="1" applyAlignment="1">
      <alignment horizontal="right"/>
    </xf>
    <xf numFmtId="3" fontId="19" fillId="0" borderId="8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0" fontId="17" fillId="0" borderId="8" xfId="0" applyFont="1" applyBorder="1" applyAlignment="1">
      <alignment wrapText="1"/>
    </xf>
    <xf numFmtId="3" fontId="18" fillId="0" borderId="8" xfId="0" applyNumberFormat="1" applyFont="1" applyBorder="1"/>
    <xf numFmtId="0" fontId="9" fillId="0" borderId="9" xfId="0" quotePrefix="1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9" xfId="0" applyFont="1" applyBorder="1" applyAlignment="1">
      <alignment wrapText="1"/>
    </xf>
    <xf numFmtId="3" fontId="17" fillId="0" borderId="0" xfId="0" applyNumberFormat="1" applyFont="1"/>
    <xf numFmtId="0" fontId="11" fillId="0" borderId="9" xfId="0" applyFont="1" applyFill="1" applyBorder="1" applyAlignment="1">
      <alignment horizontal="right"/>
    </xf>
    <xf numFmtId="3" fontId="19" fillId="0" borderId="9" xfId="7" applyNumberFormat="1" applyFont="1" applyFill="1" applyBorder="1"/>
    <xf numFmtId="3" fontId="21" fillId="0" borderId="9" xfId="7" applyNumberFormat="1" applyFont="1" applyFill="1" applyBorder="1"/>
    <xf numFmtId="49" fontId="8" fillId="0" borderId="9" xfId="0" quotePrefix="1" applyNumberFormat="1" applyFont="1" applyBorder="1" applyAlignment="1">
      <alignment horizontal="right"/>
    </xf>
    <xf numFmtId="16" fontId="11" fillId="0" borderId="0" xfId="0" quotePrefix="1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wrapText="1"/>
    </xf>
    <xf numFmtId="3" fontId="19" fillId="0" borderId="0" xfId="7" applyNumberFormat="1" applyFont="1" applyFill="1" applyBorder="1"/>
    <xf numFmtId="3" fontId="19" fillId="0" borderId="0" xfId="0" applyNumberFormat="1" applyFont="1" applyFill="1" applyBorder="1"/>
    <xf numFmtId="3" fontId="19" fillId="0" borderId="0" xfId="0" applyNumberFormat="1" applyFont="1" applyBorder="1"/>
    <xf numFmtId="0" fontId="11" fillId="0" borderId="0" xfId="0" quotePrefix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16" fontId="11" fillId="0" borderId="0" xfId="0" quotePrefix="1" applyNumberFormat="1" applyFont="1" applyBorder="1" applyAlignment="1">
      <alignment horizontal="left"/>
    </xf>
    <xf numFmtId="0" fontId="19" fillId="0" borderId="0" xfId="0" applyFont="1" applyFill="1"/>
    <xf numFmtId="0" fontId="11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Fill="1" applyBorder="1"/>
    <xf numFmtId="0" fontId="17" fillId="0" borderId="1" xfId="0" applyFont="1" applyFill="1" applyBorder="1" applyAlignment="1">
      <alignment horizontal="right"/>
    </xf>
    <xf numFmtId="0" fontId="17" fillId="0" borderId="1" xfId="0" applyFont="1" applyFill="1" applyBorder="1" applyAlignment="1">
      <alignment wrapText="1"/>
    </xf>
    <xf numFmtId="3" fontId="10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wrapText="1"/>
    </xf>
    <xf numFmtId="3" fontId="0" fillId="0" borderId="1" xfId="0" applyNumberFormat="1" applyBorder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3" fontId="15" fillId="0" borderId="1" xfId="0" applyNumberFormat="1" applyFont="1" applyBorder="1"/>
    <xf numFmtId="0" fontId="17" fillId="0" borderId="1" xfId="0" quotePrefix="1" applyFont="1" applyBorder="1" applyAlignment="1">
      <alignment horizontal="right"/>
    </xf>
    <xf numFmtId="16" fontId="22" fillId="0" borderId="1" xfId="0" quotePrefix="1" applyNumberFormat="1" applyFont="1" applyBorder="1" applyAlignment="1">
      <alignment horizontal="right"/>
    </xf>
    <xf numFmtId="0" fontId="22" fillId="0" borderId="1" xfId="0" quotePrefix="1" applyFont="1" applyBorder="1" applyAlignment="1">
      <alignment horizontal="right"/>
    </xf>
    <xf numFmtId="0" fontId="22" fillId="0" borderId="1" xfId="0" applyFont="1" applyBorder="1" applyAlignment="1">
      <alignment wrapText="1"/>
    </xf>
    <xf numFmtId="0" fontId="11" fillId="0" borderId="1" xfId="0" applyFont="1" applyBorder="1"/>
    <xf numFmtId="0" fontId="22" fillId="0" borderId="1" xfId="0" applyFont="1" applyBorder="1"/>
    <xf numFmtId="16" fontId="11" fillId="0" borderId="1" xfId="0" quotePrefix="1" applyNumberFormat="1" applyFont="1" applyBorder="1" applyAlignment="1">
      <alignment horizontal="right"/>
    </xf>
    <xf numFmtId="0" fontId="11" fillId="0" borderId="1" xfId="0" quotePrefix="1" applyFont="1" applyBorder="1" applyAlignment="1">
      <alignment horizontal="right"/>
    </xf>
    <xf numFmtId="0" fontId="0" fillId="0" borderId="1" xfId="0" applyBorder="1"/>
    <xf numFmtId="0" fontId="17" fillId="0" borderId="1" xfId="0" quotePrefix="1" applyFont="1" applyFill="1" applyBorder="1" applyAlignment="1">
      <alignment horizontal="right"/>
    </xf>
    <xf numFmtId="0" fontId="22" fillId="0" borderId="1" xfId="0" quotePrefix="1" applyFont="1" applyFill="1" applyBorder="1" applyAlignment="1">
      <alignment horizontal="right"/>
    </xf>
    <xf numFmtId="0" fontId="22" fillId="0" borderId="1" xfId="0" applyFont="1" applyFill="1" applyBorder="1"/>
    <xf numFmtId="0" fontId="11" fillId="0" borderId="1" xfId="0" quotePrefix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horizontal="right"/>
    </xf>
    <xf numFmtId="0" fontId="22" fillId="0" borderId="1" xfId="0" applyFont="1" applyFill="1" applyBorder="1" applyAlignment="1">
      <alignment wrapText="1"/>
    </xf>
    <xf numFmtId="0" fontId="22" fillId="0" borderId="9" xfId="0" applyFont="1" applyFill="1" applyBorder="1" applyAlignment="1">
      <alignment wrapText="1"/>
    </xf>
    <xf numFmtId="0" fontId="11" fillId="0" borderId="4" xfId="0" applyFont="1" applyBorder="1"/>
    <xf numFmtId="0" fontId="17" fillId="0" borderId="4" xfId="0" applyFont="1" applyBorder="1"/>
    <xf numFmtId="0" fontId="22" fillId="0" borderId="4" xfId="0" applyFont="1" applyBorder="1"/>
    <xf numFmtId="3" fontId="0" fillId="0" borderId="7" xfId="0" applyNumberFormat="1" applyBorder="1"/>
    <xf numFmtId="3" fontId="23" fillId="0" borderId="1" xfId="0" applyNumberFormat="1" applyFont="1" applyBorder="1"/>
    <xf numFmtId="0" fontId="9" fillId="0" borderId="1" xfId="0" quotePrefix="1" applyFont="1" applyBorder="1" applyAlignment="1">
      <alignment horizontal="right"/>
    </xf>
    <xf numFmtId="3" fontId="15" fillId="0" borderId="1" xfId="0" applyNumberFormat="1" applyFont="1" applyBorder="1" applyAlignment="1"/>
    <xf numFmtId="3" fontId="0" fillId="0" borderId="1" xfId="0" applyNumberFormat="1" applyBorder="1" applyAlignment="1"/>
    <xf numFmtId="167" fontId="9" fillId="0" borderId="6" xfId="7" applyNumberFormat="1" applyFont="1" applyFill="1" applyBorder="1" applyAlignment="1">
      <alignment horizontal="center" textRotation="90" wrapText="1"/>
    </xf>
    <xf numFmtId="167" fontId="9" fillId="0" borderId="5" xfId="7" applyNumberFormat="1" applyFont="1" applyFill="1" applyBorder="1" applyAlignment="1">
      <alignment horizontal="center" textRotation="90" wrapText="1"/>
    </xf>
    <xf numFmtId="1" fontId="6" fillId="0" borderId="14" xfId="7" applyNumberFormat="1" applyFont="1" applyFill="1" applyBorder="1" applyAlignment="1">
      <alignment horizontal="center"/>
    </xf>
    <xf numFmtId="1" fontId="6" fillId="0" borderId="15" xfId="7" applyNumberFormat="1" applyFont="1" applyFill="1" applyBorder="1" applyAlignment="1">
      <alignment horizontal="center"/>
    </xf>
    <xf numFmtId="168" fontId="8" fillId="0" borderId="16" xfId="7" applyNumberFormat="1" applyFont="1" applyFill="1" applyBorder="1"/>
    <xf numFmtId="168" fontId="21" fillId="0" borderId="17" xfId="7" applyNumberFormat="1" applyFont="1" applyFill="1" applyBorder="1"/>
    <xf numFmtId="0" fontId="0" fillId="0" borderId="0" xfId="0" applyFill="1"/>
    <xf numFmtId="167" fontId="9" fillId="0" borderId="16" xfId="7" applyNumberFormat="1" applyFont="1" applyFill="1" applyBorder="1"/>
    <xf numFmtId="3" fontId="20" fillId="0" borderId="19" xfId="7" applyNumberFormat="1" applyFont="1" applyFill="1" applyBorder="1"/>
    <xf numFmtId="3" fontId="20" fillId="0" borderId="20" xfId="4" applyNumberFormat="1" applyFont="1" applyFill="1" applyBorder="1"/>
    <xf numFmtId="167" fontId="9" fillId="0" borderId="21" xfId="7" applyNumberFormat="1" applyFont="1" applyFill="1" applyBorder="1"/>
    <xf numFmtId="3" fontId="20" fillId="0" borderId="9" xfId="7" applyNumberFormat="1" applyFont="1" applyFill="1" applyBorder="1"/>
    <xf numFmtId="3" fontId="20" fillId="0" borderId="23" xfId="7" applyNumberFormat="1" applyFont="1" applyFill="1" applyBorder="1"/>
    <xf numFmtId="3" fontId="20" fillId="0" borderId="9" xfId="6" applyNumberFormat="1" applyFont="1" applyFill="1" applyBorder="1"/>
    <xf numFmtId="3" fontId="20" fillId="0" borderId="23" xfId="6" applyNumberFormat="1" applyFont="1" applyFill="1" applyBorder="1"/>
    <xf numFmtId="167" fontId="9" fillId="0" borderId="24" xfId="7" applyNumberFormat="1" applyFont="1" applyFill="1" applyBorder="1"/>
    <xf numFmtId="168" fontId="8" fillId="0" borderId="1" xfId="7" applyNumberFormat="1" applyFont="1" applyFill="1" applyBorder="1"/>
    <xf numFmtId="168" fontId="21" fillId="0" borderId="28" xfId="7" applyNumberFormat="1" applyFont="1" applyFill="1" applyBorder="1"/>
    <xf numFmtId="3" fontId="20" fillId="0" borderId="26" xfId="6" applyNumberFormat="1" applyFont="1" applyFill="1" applyBorder="1"/>
    <xf numFmtId="3" fontId="20" fillId="0" borderId="27" xfId="6" applyNumberFormat="1" applyFont="1" applyFill="1" applyBorder="1"/>
    <xf numFmtId="0" fontId="3" fillId="0" borderId="0" xfId="0" applyFont="1" applyAlignment="1">
      <alignment horizontal="right"/>
    </xf>
    <xf numFmtId="167" fontId="8" fillId="0" borderId="1" xfId="7" applyNumberFormat="1" applyFont="1" applyFill="1" applyBorder="1" applyAlignment="1">
      <alignment horizontal="center" wrapText="1"/>
    </xf>
    <xf numFmtId="0" fontId="9" fillId="0" borderId="16" xfId="0" applyFont="1" applyBorder="1"/>
    <xf numFmtId="3" fontId="20" fillId="0" borderId="29" xfId="7" applyNumberFormat="1" applyFont="1" applyFill="1" applyBorder="1" applyAlignment="1">
      <alignment horizontal="right"/>
    </xf>
    <xf numFmtId="3" fontId="20" fillId="0" borderId="14" xfId="7" applyNumberFormat="1" applyFont="1" applyFill="1" applyBorder="1" applyAlignment="1">
      <alignment horizontal="right"/>
    </xf>
    <xf numFmtId="3" fontId="25" fillId="0" borderId="18" xfId="0" applyNumberFormat="1" applyFont="1" applyBorder="1"/>
    <xf numFmtId="3" fontId="25" fillId="0" borderId="19" xfId="0" applyNumberFormat="1" applyFont="1" applyBorder="1"/>
    <xf numFmtId="3" fontId="25" fillId="0" borderId="20" xfId="0" applyNumberFormat="1" applyFont="1" applyBorder="1"/>
    <xf numFmtId="3" fontId="25" fillId="0" borderId="22" xfId="0" applyNumberFormat="1" applyFont="1" applyBorder="1"/>
    <xf numFmtId="3" fontId="25" fillId="0" borderId="9" xfId="0" applyNumberFormat="1" applyFont="1" applyBorder="1"/>
    <xf numFmtId="3" fontId="25" fillId="0" borderId="23" xfId="0" applyNumberFormat="1" applyFont="1" applyBorder="1"/>
    <xf numFmtId="3" fontId="25" fillId="0" borderId="25" xfId="0" applyNumberFormat="1" applyFont="1" applyBorder="1"/>
    <xf numFmtId="3" fontId="25" fillId="0" borderId="26" xfId="0" applyNumberFormat="1" applyFont="1" applyBorder="1"/>
    <xf numFmtId="3" fontId="25" fillId="0" borderId="27" xfId="0" applyNumberFormat="1" applyFont="1" applyBorder="1"/>
    <xf numFmtId="168" fontId="21" fillId="0" borderId="1" xfId="7" applyNumberFormat="1" applyFont="1" applyFill="1" applyBorder="1"/>
    <xf numFmtId="0" fontId="7" fillId="0" borderId="1" xfId="1" applyFont="1" applyFill="1" applyBorder="1" applyAlignment="1">
      <alignment horizontal="center" textRotation="90"/>
    </xf>
    <xf numFmtId="0" fontId="6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3" fontId="12" fillId="0" borderId="1" xfId="0" applyNumberFormat="1" applyFont="1" applyFill="1" applyBorder="1" applyAlignment="1">
      <alignment horizontal="right"/>
    </xf>
    <xf numFmtId="0" fontId="6" fillId="0" borderId="2" xfId="1" applyFont="1" applyFill="1" applyBorder="1"/>
    <xf numFmtId="3" fontId="8" fillId="0" borderId="2" xfId="1" applyNumberFormat="1" applyFont="1" applyFill="1" applyBorder="1"/>
    <xf numFmtId="3" fontId="9" fillId="0" borderId="2" xfId="1" applyNumberFormat="1" applyFont="1" applyFill="1" applyBorder="1"/>
    <xf numFmtId="3" fontId="12" fillId="0" borderId="2" xfId="0" applyNumberFormat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0" fontId="3" fillId="0" borderId="30" xfId="0" applyFont="1" applyFill="1" applyBorder="1" applyAlignment="1">
      <alignment horizontal="right"/>
    </xf>
    <xf numFmtId="3" fontId="8" fillId="0" borderId="30" xfId="1" applyNumberFormat="1" applyFont="1" applyFill="1" applyBorder="1"/>
    <xf numFmtId="3" fontId="1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3" fontId="12" fillId="0" borderId="2" xfId="0" applyNumberFormat="1" applyFont="1" applyFill="1" applyBorder="1" applyAlignment="1">
      <alignment horizontal="center"/>
    </xf>
    <xf numFmtId="3" fontId="8" fillId="0" borderId="31" xfId="1" applyNumberFormat="1" applyFont="1" applyFill="1" applyBorder="1"/>
    <xf numFmtId="0" fontId="7" fillId="0" borderId="3" xfId="1" applyFont="1" applyFill="1" applyBorder="1" applyAlignment="1">
      <alignment horizontal="left"/>
    </xf>
    <xf numFmtId="3" fontId="8" fillId="0" borderId="7" xfId="1" applyNumberFormat="1" applyFont="1" applyFill="1" applyBorder="1"/>
    <xf numFmtId="3" fontId="9" fillId="0" borderId="7" xfId="1" applyNumberFormat="1" applyFont="1" applyFill="1" applyBorder="1"/>
    <xf numFmtId="0" fontId="6" fillId="0" borderId="7" xfId="1" applyFont="1" applyFill="1" applyBorder="1"/>
    <xf numFmtId="0" fontId="7" fillId="0" borderId="3" xfId="1" applyFont="1" applyFill="1" applyBorder="1"/>
    <xf numFmtId="3" fontId="26" fillId="0" borderId="1" xfId="0" applyNumberFormat="1" applyFont="1" applyFill="1" applyBorder="1" applyAlignment="1">
      <alignment horizontal="center"/>
    </xf>
    <xf numFmtId="3" fontId="9" fillId="0" borderId="2" xfId="1" applyNumberFormat="1" applyFont="1" applyFill="1" applyBorder="1" applyAlignment="1">
      <alignment horizontal="right"/>
    </xf>
    <xf numFmtId="3" fontId="6" fillId="0" borderId="7" xfId="1" applyNumberFormat="1" applyFont="1" applyFill="1" applyBorder="1"/>
    <xf numFmtId="3" fontId="6" fillId="0" borderId="1" xfId="1" applyNumberFormat="1" applyFont="1" applyFill="1" applyBorder="1"/>
    <xf numFmtId="0" fontId="3" fillId="0" borderId="7" xfId="0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8" fillId="0" borderId="0" xfId="0" applyFont="1"/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169" fontId="19" fillId="0" borderId="1" xfId="0" applyNumberFormat="1" applyFont="1" applyBorder="1" applyAlignment="1">
      <alignment horizontal="center" vertical="center" textRotation="90" wrapText="1"/>
    </xf>
    <xf numFmtId="0" fontId="29" fillId="0" borderId="0" xfId="0" applyFont="1"/>
    <xf numFmtId="0" fontId="30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30" fillId="0" borderId="0" xfId="0" applyFont="1"/>
    <xf numFmtId="0" fontId="31" fillId="0" borderId="1" xfId="0" quotePrefix="1" applyFont="1" applyFill="1" applyBorder="1" applyAlignment="1">
      <alignment horizontal="right"/>
    </xf>
    <xf numFmtId="3" fontId="17" fillId="0" borderId="1" xfId="0" applyNumberFormat="1" applyFont="1" applyFill="1" applyBorder="1"/>
    <xf numFmtId="0" fontId="11" fillId="0" borderId="1" xfId="0" applyFont="1" applyFill="1" applyBorder="1" applyAlignment="1">
      <alignment horizontal="right" wrapText="1"/>
    </xf>
    <xf numFmtId="0" fontId="30" fillId="0" borderId="1" xfId="0" quotePrefix="1" applyFont="1" applyFill="1" applyBorder="1" applyAlignment="1">
      <alignment horizontal="right"/>
    </xf>
    <xf numFmtId="3" fontId="11" fillId="0" borderId="1" xfId="0" applyNumberFormat="1" applyFont="1" applyFill="1" applyBorder="1"/>
    <xf numFmtId="0" fontId="32" fillId="0" borderId="0" xfId="0" applyFont="1"/>
    <xf numFmtId="0" fontId="11" fillId="0" borderId="1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30" fillId="0" borderId="0" xfId="0" quotePrefix="1" applyFont="1" applyFill="1" applyBorder="1" applyAlignment="1">
      <alignment horizontal="right"/>
    </xf>
    <xf numFmtId="169" fontId="33" fillId="0" borderId="0" xfId="0" applyNumberFormat="1" applyFont="1" applyFill="1" applyBorder="1"/>
    <xf numFmtId="169" fontId="29" fillId="0" borderId="0" xfId="0" applyNumberFormat="1" applyFont="1" applyFill="1" applyBorder="1"/>
    <xf numFmtId="0" fontId="11" fillId="0" borderId="0" xfId="0" quotePrefix="1" applyFont="1" applyFill="1" applyBorder="1" applyAlignment="1">
      <alignment wrapText="1"/>
    </xf>
    <xf numFmtId="169" fontId="28" fillId="0" borderId="0" xfId="0" applyNumberFormat="1" applyFont="1"/>
    <xf numFmtId="0" fontId="11" fillId="0" borderId="0" xfId="0" quotePrefix="1" applyFont="1" applyFill="1" applyAlignment="1">
      <alignment horizontal="right"/>
    </xf>
    <xf numFmtId="0" fontId="3" fillId="0" borderId="4" xfId="0" applyFont="1" applyBorder="1" applyAlignment="1">
      <alignment wrapText="1"/>
    </xf>
    <xf numFmtId="3" fontId="7" fillId="0" borderId="1" xfId="0" applyNumberFormat="1" applyFont="1" applyBorder="1"/>
    <xf numFmtId="3" fontId="1" fillId="0" borderId="1" xfId="0" applyNumberFormat="1" applyFont="1" applyBorder="1"/>
    <xf numFmtId="1" fontId="9" fillId="0" borderId="9" xfId="0" quotePrefix="1" applyNumberFormat="1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4" fillId="0" borderId="0" xfId="0" applyFont="1"/>
    <xf numFmtId="0" fontId="6" fillId="0" borderId="1" xfId="1" applyFont="1" applyFill="1" applyBorder="1" applyAlignment="1">
      <alignment horizontal="center" textRotation="90"/>
    </xf>
    <xf numFmtId="0" fontId="6" fillId="0" borderId="1" xfId="1" applyFont="1" applyFill="1" applyBorder="1" applyAlignment="1">
      <alignment horizontal="center" vertical="center" textRotation="90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1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7" fontId="8" fillId="0" borderId="2" xfId="7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67" fontId="24" fillId="0" borderId="2" xfId="7" applyNumberFormat="1" applyFont="1" applyFill="1" applyBorder="1" applyAlignment="1">
      <alignment horizontal="center" wrapText="1"/>
    </xf>
    <xf numFmtId="167" fontId="13" fillId="0" borderId="7" xfId="7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7" fillId="0" borderId="0" xfId="0" applyFont="1" applyAlignment="1">
      <alignment horizontal="center"/>
    </xf>
    <xf numFmtId="0" fontId="0" fillId="0" borderId="0" xfId="0" applyAlignment="1"/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0" fillId="0" borderId="0" xfId="0" applyAlignment="1">
      <alignment wrapText="1"/>
    </xf>
    <xf numFmtId="0" fontId="8" fillId="0" borderId="3" xfId="1" quotePrefix="1" applyFont="1" applyFill="1" applyBorder="1" applyAlignment="1">
      <alignment horizontal="right"/>
    </xf>
  </cellXfs>
  <cellStyles count="8">
    <cellStyle name="Comma" xfId="7" builtinId="3"/>
    <cellStyle name="Comma 2" xfId="2"/>
    <cellStyle name="Comma 2 2" xfId="6"/>
    <cellStyle name="Comma 3" xfId="3"/>
    <cellStyle name="Comma 4" xfId="4"/>
    <cellStyle name="Comma 5" xfId="5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0"/>
  <sheetViews>
    <sheetView workbookViewId="0">
      <selection activeCell="C4" sqref="C4"/>
    </sheetView>
  </sheetViews>
  <sheetFormatPr defaultRowHeight="15"/>
  <cols>
    <col min="1" max="1" width="7" style="27" customWidth="1"/>
    <col min="2" max="2" width="6.5703125" style="27" bestFit="1" customWidth="1"/>
    <col min="3" max="3" width="28.28515625" style="2" customWidth="1"/>
    <col min="4" max="4" width="8.85546875" style="27" bestFit="1" customWidth="1"/>
    <col min="5" max="5" width="7.140625" style="27" bestFit="1" customWidth="1"/>
    <col min="6" max="6" width="9.85546875" style="27" bestFit="1" customWidth="1"/>
    <col min="7" max="7" width="12.140625" style="27" customWidth="1"/>
    <col min="8" max="8" width="10.85546875" style="27" bestFit="1" customWidth="1"/>
    <col min="9" max="9" width="2.42578125" style="27" customWidth="1"/>
    <col min="10" max="16384" width="9.140625" style="27"/>
  </cols>
  <sheetData>
    <row r="1" spans="1:8">
      <c r="A1" s="266" t="s">
        <v>346</v>
      </c>
      <c r="B1" s="266"/>
      <c r="C1" s="266"/>
      <c r="D1" s="266"/>
      <c r="E1" s="266"/>
      <c r="F1" s="266"/>
      <c r="G1" s="266"/>
      <c r="H1" s="266"/>
    </row>
    <row r="2" spans="1:8">
      <c r="A2" s="266" t="s">
        <v>135</v>
      </c>
      <c r="B2" s="266"/>
      <c r="C2" s="266"/>
      <c r="D2" s="266"/>
      <c r="E2" s="266"/>
      <c r="F2" s="266"/>
      <c r="G2" s="266"/>
      <c r="H2" s="266"/>
    </row>
    <row r="3" spans="1:8">
      <c r="A3" s="1"/>
      <c r="B3" s="1"/>
      <c r="C3" s="112"/>
      <c r="D3" s="1"/>
      <c r="E3" s="1"/>
      <c r="F3" s="1"/>
      <c r="G3" s="1"/>
      <c r="H3" s="1"/>
    </row>
    <row r="4" spans="1:8" ht="30">
      <c r="A4" s="113"/>
      <c r="B4" s="113"/>
      <c r="C4" s="114"/>
      <c r="D4" s="267" t="s">
        <v>136</v>
      </c>
      <c r="E4" s="267"/>
      <c r="F4" s="267"/>
      <c r="G4" s="226" t="s">
        <v>347</v>
      </c>
      <c r="H4" s="268" t="s">
        <v>319</v>
      </c>
    </row>
    <row r="5" spans="1:8" ht="30">
      <c r="A5" s="269" t="s">
        <v>68</v>
      </c>
      <c r="B5" s="269"/>
      <c r="C5" s="115" t="s">
        <v>69</v>
      </c>
      <c r="D5" s="116" t="s">
        <v>72</v>
      </c>
      <c r="E5" s="116" t="s">
        <v>73</v>
      </c>
      <c r="F5" s="116" t="s">
        <v>36</v>
      </c>
      <c r="G5" s="117" t="s">
        <v>137</v>
      </c>
      <c r="H5" s="267"/>
    </row>
    <row r="6" spans="1:8">
      <c r="A6" s="118" t="s">
        <v>76</v>
      </c>
      <c r="B6" s="119"/>
      <c r="C6" s="120"/>
      <c r="D6" s="121">
        <f>SUM(D7:D10)</f>
        <v>1212274</v>
      </c>
      <c r="E6" s="121">
        <f>SUM(E7:E10)</f>
        <v>10559</v>
      </c>
      <c r="F6" s="121">
        <f>SUM(D6:E6)</f>
        <v>1222833</v>
      </c>
      <c r="G6" s="121">
        <f>SUM(G7:G10)</f>
        <v>708065</v>
      </c>
      <c r="H6" s="121">
        <f>G6+F6</f>
        <v>1930898</v>
      </c>
    </row>
    <row r="7" spans="1:8">
      <c r="A7" s="122"/>
      <c r="B7" s="123">
        <v>50</v>
      </c>
      <c r="C7" s="124" t="s">
        <v>138</v>
      </c>
      <c r="D7" s="125">
        <f>SUMIF($B11:$B295,$B7,D11:D295)</f>
        <v>89876</v>
      </c>
      <c r="E7" s="125">
        <f>SUMIF($B11:$B295,$B7,E11:E295)</f>
        <v>23843</v>
      </c>
      <c r="F7" s="125">
        <f>SUMIF($B11:$B295,$B7,F11:F295)</f>
        <v>113719</v>
      </c>
      <c r="G7" s="125">
        <f>SUMIF($B11:$B295,$B7,G11:G295)</f>
        <v>118463</v>
      </c>
      <c r="H7" s="253">
        <f t="shared" ref="H7:H70" si="0">G7+F7</f>
        <v>232182</v>
      </c>
    </row>
    <row r="8" spans="1:8">
      <c r="A8" s="122"/>
      <c r="B8" s="123">
        <v>55</v>
      </c>
      <c r="C8" s="124" t="s">
        <v>139</v>
      </c>
      <c r="D8" s="125">
        <f>SUMIF($B11:$B296,$B8,D11:D296)</f>
        <v>1014126</v>
      </c>
      <c r="E8" s="125">
        <f>SUMIF($B11:$B296,$B8,E11:E296)</f>
        <v>-13284</v>
      </c>
      <c r="F8" s="125">
        <f>SUMIF($B11:$B296,$B8,F11:F296)</f>
        <v>1000842</v>
      </c>
      <c r="G8" s="125">
        <f>SUMIF($B11:$B296,$B8,G11:G296)</f>
        <v>589602</v>
      </c>
      <c r="H8" s="253">
        <f t="shared" si="0"/>
        <v>1590444</v>
      </c>
    </row>
    <row r="9" spans="1:8">
      <c r="A9" s="122"/>
      <c r="B9" s="123">
        <v>6</v>
      </c>
      <c r="C9" s="124" t="s">
        <v>77</v>
      </c>
      <c r="D9" s="125">
        <f>SUMIF($B11:$B297,$B9,D11:D297)</f>
        <v>5000</v>
      </c>
      <c r="E9" s="125">
        <f>SUMIF($B11:$B297,$B9,E11:E297)</f>
        <v>0</v>
      </c>
      <c r="F9" s="125">
        <f>SUMIF($B11:$B297,$B9,F11:F297)</f>
        <v>5000</v>
      </c>
      <c r="G9" s="125">
        <f>SUMIF($B11:$B297,$B9,G11:G297)</f>
        <v>0</v>
      </c>
      <c r="H9" s="253">
        <f t="shared" si="0"/>
        <v>5000</v>
      </c>
    </row>
    <row r="10" spans="1:8">
      <c r="A10" s="122"/>
      <c r="B10" s="123">
        <v>4</v>
      </c>
      <c r="C10" s="124" t="s">
        <v>79</v>
      </c>
      <c r="D10" s="125">
        <f>SUMIF($B11:$B298,$B10,D11:D298)</f>
        <v>103272</v>
      </c>
      <c r="E10" s="125">
        <f>SUMIF($B11:$B298,$B10,E11:E298)</f>
        <v>0</v>
      </c>
      <c r="F10" s="125">
        <f>SUMIF($B11:$B298,$B10,F11:F298)</f>
        <v>103272</v>
      </c>
      <c r="G10" s="125">
        <f>SUMIF($B11:$B298,$B10,G11:G298)</f>
        <v>0</v>
      </c>
      <c r="H10" s="253">
        <f t="shared" si="0"/>
        <v>103272</v>
      </c>
    </row>
    <row r="11" spans="1:8">
      <c r="A11" s="260" t="s">
        <v>80</v>
      </c>
      <c r="B11" s="261"/>
      <c r="C11" s="261"/>
      <c r="D11" s="128">
        <f>SUM(D12)</f>
        <v>80500</v>
      </c>
      <c r="E11" s="128">
        <f t="shared" ref="E11:G11" si="1">SUM(E12)</f>
        <v>0</v>
      </c>
      <c r="F11" s="128">
        <f t="shared" si="1"/>
        <v>80500</v>
      </c>
      <c r="G11" s="128">
        <f t="shared" si="1"/>
        <v>0</v>
      </c>
      <c r="H11" s="121">
        <f t="shared" si="0"/>
        <v>80500</v>
      </c>
    </row>
    <row r="12" spans="1:8">
      <c r="A12" s="129" t="s">
        <v>81</v>
      </c>
      <c r="B12" s="129"/>
      <c r="C12" s="126" t="s">
        <v>82</v>
      </c>
      <c r="D12" s="128">
        <f>SUM(D13)</f>
        <v>80500</v>
      </c>
      <c r="E12" s="128">
        <f t="shared" ref="E12:G12" si="2">SUM(E13)</f>
        <v>0</v>
      </c>
      <c r="F12" s="128">
        <f t="shared" si="2"/>
        <v>80500</v>
      </c>
      <c r="G12" s="128">
        <f t="shared" si="2"/>
        <v>0</v>
      </c>
      <c r="H12" s="121">
        <f t="shared" si="0"/>
        <v>80500</v>
      </c>
    </row>
    <row r="13" spans="1:8">
      <c r="A13" s="130" t="s">
        <v>24</v>
      </c>
      <c r="B13" s="131"/>
      <c r="C13" s="134" t="s">
        <v>147</v>
      </c>
      <c r="D13" s="125">
        <f>SUM(D16,D14)</f>
        <v>80500</v>
      </c>
      <c r="E13" s="125">
        <f t="shared" ref="E13:G13" si="3">SUM(E16,E14)</f>
        <v>0</v>
      </c>
      <c r="F13" s="125">
        <f t="shared" si="3"/>
        <v>80500</v>
      </c>
      <c r="G13" s="125">
        <f t="shared" si="3"/>
        <v>0</v>
      </c>
      <c r="H13" s="253">
        <f t="shared" si="0"/>
        <v>80500</v>
      </c>
    </row>
    <row r="14" spans="1:8">
      <c r="A14" s="130"/>
      <c r="B14" s="123">
        <v>55</v>
      </c>
      <c r="C14" s="133" t="s">
        <v>139</v>
      </c>
      <c r="D14" s="125">
        <f>SUM(D15:D15)</f>
        <v>65500</v>
      </c>
      <c r="E14" s="125">
        <f>SUM(E15:E15)</f>
        <v>0</v>
      </c>
      <c r="F14" s="125">
        <f>SUM(F15:F15)</f>
        <v>65500</v>
      </c>
      <c r="G14" s="125">
        <f>SUM(G15:G15)</f>
        <v>0</v>
      </c>
      <c r="H14" s="253">
        <f t="shared" si="0"/>
        <v>65500</v>
      </c>
    </row>
    <row r="15" spans="1:8">
      <c r="A15" s="130"/>
      <c r="B15" s="122">
        <v>5514</v>
      </c>
      <c r="C15" s="133" t="s">
        <v>150</v>
      </c>
      <c r="D15" s="125">
        <f>80500-15000</f>
        <v>65500</v>
      </c>
      <c r="E15" s="125"/>
      <c r="F15" s="125">
        <f t="shared" ref="F15" si="4">SUM(D15:E15)</f>
        <v>65500</v>
      </c>
      <c r="G15" s="125"/>
      <c r="H15" s="253">
        <f t="shared" si="0"/>
        <v>65500</v>
      </c>
    </row>
    <row r="16" spans="1:8">
      <c r="A16" s="130"/>
      <c r="B16" s="123">
        <v>4</v>
      </c>
      <c r="C16" s="133" t="s">
        <v>79</v>
      </c>
      <c r="D16" s="125">
        <f>SUM(D17:D17)</f>
        <v>15000</v>
      </c>
      <c r="E16" s="125">
        <f>SUM(E17:E17)</f>
        <v>0</v>
      </c>
      <c r="F16" s="125">
        <f>SUM(F17:F17)</f>
        <v>15000</v>
      </c>
      <c r="G16" s="125">
        <f>SUM(G17:G17)</f>
        <v>0</v>
      </c>
      <c r="H16" s="253">
        <f t="shared" si="0"/>
        <v>15000</v>
      </c>
    </row>
    <row r="17" spans="1:8">
      <c r="A17" s="130"/>
      <c r="B17" s="122">
        <v>4500</v>
      </c>
      <c r="C17" s="133" t="s">
        <v>163</v>
      </c>
      <c r="D17" s="125">
        <v>15000</v>
      </c>
      <c r="E17" s="125"/>
      <c r="F17" s="125">
        <f t="shared" ref="F17" si="5">SUM(D17:E17)</f>
        <v>15000</v>
      </c>
      <c r="G17" s="125"/>
      <c r="H17" s="253">
        <f t="shared" si="0"/>
        <v>15000</v>
      </c>
    </row>
    <row r="18" spans="1:8">
      <c r="A18" s="260" t="s">
        <v>85</v>
      </c>
      <c r="B18" s="261"/>
      <c r="C18" s="261"/>
      <c r="D18" s="128">
        <f>SUM(D19)</f>
        <v>46954</v>
      </c>
      <c r="E18" s="128">
        <f t="shared" ref="E18:G18" si="6">SUM(E19)</f>
        <v>0</v>
      </c>
      <c r="F18" s="128">
        <f t="shared" si="6"/>
        <v>46954</v>
      </c>
      <c r="G18" s="128">
        <f t="shared" si="6"/>
        <v>0</v>
      </c>
      <c r="H18" s="121">
        <f t="shared" si="0"/>
        <v>46954</v>
      </c>
    </row>
    <row r="19" spans="1:8">
      <c r="A19" s="129" t="s">
        <v>91</v>
      </c>
      <c r="B19" s="129"/>
      <c r="C19" s="126" t="s">
        <v>92</v>
      </c>
      <c r="D19" s="128">
        <f>SUM(D20,D25)</f>
        <v>46954</v>
      </c>
      <c r="E19" s="128">
        <f>SUM(E20,E25)</f>
        <v>0</v>
      </c>
      <c r="F19" s="128">
        <f>SUM(F20,F25)</f>
        <v>46954</v>
      </c>
      <c r="G19" s="128">
        <f>SUM(G20,G25)</f>
        <v>0</v>
      </c>
      <c r="H19" s="121">
        <f t="shared" si="0"/>
        <v>46954</v>
      </c>
    </row>
    <row r="20" spans="1:8">
      <c r="A20" s="131" t="s">
        <v>15</v>
      </c>
      <c r="B20" s="131"/>
      <c r="C20" s="134" t="s">
        <v>156</v>
      </c>
      <c r="D20" s="125">
        <f>SUM(D21,D23)</f>
        <v>17154</v>
      </c>
      <c r="E20" s="125">
        <f t="shared" ref="E20:G20" si="7">SUM(E21,E23)</f>
        <v>0</v>
      </c>
      <c r="F20" s="125">
        <f t="shared" si="7"/>
        <v>17154</v>
      </c>
      <c r="G20" s="125">
        <f t="shared" si="7"/>
        <v>0</v>
      </c>
      <c r="H20" s="253">
        <f t="shared" si="0"/>
        <v>17154</v>
      </c>
    </row>
    <row r="21" spans="1:8">
      <c r="A21" s="136"/>
      <c r="B21" s="123">
        <v>55</v>
      </c>
      <c r="C21" s="133" t="s">
        <v>139</v>
      </c>
      <c r="D21" s="125">
        <f>SUM(D22:D22)</f>
        <v>14434</v>
      </c>
      <c r="E21" s="125">
        <f>SUM(E22:E22)</f>
        <v>0</v>
      </c>
      <c r="F21" s="125">
        <f>SUM(F22:F22)</f>
        <v>14434</v>
      </c>
      <c r="G21" s="125">
        <f>SUM(G22:G22)</f>
        <v>0</v>
      </c>
      <c r="H21" s="253">
        <f t="shared" si="0"/>
        <v>14434</v>
      </c>
    </row>
    <row r="22" spans="1:8">
      <c r="A22" s="136"/>
      <c r="B22" s="122">
        <v>5502</v>
      </c>
      <c r="C22" s="133" t="s">
        <v>157</v>
      </c>
      <c r="D22" s="125">
        <f>8000+3176+3258</f>
        <v>14434</v>
      </c>
      <c r="E22" s="125"/>
      <c r="F22" s="125">
        <f t="shared" ref="F22" si="8">SUM(D22:E22)</f>
        <v>14434</v>
      </c>
      <c r="G22" s="125"/>
      <c r="H22" s="253">
        <f t="shared" si="0"/>
        <v>14434</v>
      </c>
    </row>
    <row r="23" spans="1:8">
      <c r="A23" s="136"/>
      <c r="B23" s="123">
        <v>4</v>
      </c>
      <c r="C23" s="133" t="s">
        <v>79</v>
      </c>
      <c r="D23" s="125">
        <f>SUM(D24:D24)</f>
        <v>2720</v>
      </c>
      <c r="E23" s="125">
        <f>SUM(E24:E24)</f>
        <v>0</v>
      </c>
      <c r="F23" s="125">
        <f>SUM(F24:F24)</f>
        <v>2720</v>
      </c>
      <c r="G23" s="125">
        <f>SUM(G24:G24)</f>
        <v>0</v>
      </c>
      <c r="H23" s="253">
        <f t="shared" si="0"/>
        <v>2720</v>
      </c>
    </row>
    <row r="24" spans="1:8">
      <c r="A24" s="136"/>
      <c r="B24" s="122">
        <v>4139</v>
      </c>
      <c r="C24" s="124" t="s">
        <v>159</v>
      </c>
      <c r="D24" s="125">
        <v>2720</v>
      </c>
      <c r="E24" s="125"/>
      <c r="F24" s="125">
        <f t="shared" ref="F24" si="9">SUM(D24:E24)</f>
        <v>2720</v>
      </c>
      <c r="G24" s="125"/>
      <c r="H24" s="253">
        <f t="shared" si="0"/>
        <v>2720</v>
      </c>
    </row>
    <row r="25" spans="1:8">
      <c r="A25" s="131" t="s">
        <v>52</v>
      </c>
      <c r="B25" s="131"/>
      <c r="C25" s="134" t="s">
        <v>160</v>
      </c>
      <c r="D25" s="125">
        <f>SUM(D26,D28)</f>
        <v>29800</v>
      </c>
      <c r="E25" s="125">
        <f>SUM(E26,E28)</f>
        <v>0</v>
      </c>
      <c r="F25" s="125">
        <f>SUM(F26,F28)</f>
        <v>29800</v>
      </c>
      <c r="G25" s="125">
        <f>SUM(G26,G28)</f>
        <v>0</v>
      </c>
      <c r="H25" s="253">
        <f t="shared" si="0"/>
        <v>29800</v>
      </c>
    </row>
    <row r="26" spans="1:8">
      <c r="A26" s="136"/>
      <c r="B26" s="123">
        <v>55</v>
      </c>
      <c r="C26" s="133" t="s">
        <v>139</v>
      </c>
      <c r="D26" s="125">
        <f>SUM(D27:D27)</f>
        <v>22000</v>
      </c>
      <c r="E26" s="125">
        <f>SUM(E27:E27)</f>
        <v>0</v>
      </c>
      <c r="F26" s="125">
        <f>SUM(F27:F27)</f>
        <v>22000</v>
      </c>
      <c r="G26" s="125">
        <f>SUM(G27:G27)</f>
        <v>0</v>
      </c>
      <c r="H26" s="253">
        <f t="shared" si="0"/>
        <v>22000</v>
      </c>
    </row>
    <row r="27" spans="1:8">
      <c r="A27" s="136"/>
      <c r="B27" s="122">
        <v>5502</v>
      </c>
      <c r="C27" s="133" t="s">
        <v>157</v>
      </c>
      <c r="D27" s="125">
        <v>22000</v>
      </c>
      <c r="E27" s="125"/>
      <c r="F27" s="125">
        <f t="shared" ref="F27" si="10">SUM(D27:E27)</f>
        <v>22000</v>
      </c>
      <c r="G27" s="125"/>
      <c r="H27" s="253">
        <f t="shared" si="0"/>
        <v>22000</v>
      </c>
    </row>
    <row r="28" spans="1:8">
      <c r="A28" s="136"/>
      <c r="B28" s="123">
        <v>4</v>
      </c>
      <c r="C28" s="133" t="s">
        <v>79</v>
      </c>
      <c r="D28" s="125">
        <f>SUM(D29)</f>
        <v>7800</v>
      </c>
      <c r="E28" s="125">
        <f t="shared" ref="E28:G28" si="11">SUM(E29)</f>
        <v>0</v>
      </c>
      <c r="F28" s="125">
        <f t="shared" si="11"/>
        <v>7800</v>
      </c>
      <c r="G28" s="125">
        <f t="shared" si="11"/>
        <v>0</v>
      </c>
      <c r="H28" s="253">
        <f t="shared" si="0"/>
        <v>7800</v>
      </c>
    </row>
    <row r="29" spans="1:8">
      <c r="A29" s="136"/>
      <c r="B29" s="122">
        <v>4139</v>
      </c>
      <c r="C29" s="124" t="s">
        <v>159</v>
      </c>
      <c r="D29" s="125">
        <v>7800</v>
      </c>
      <c r="E29" s="125"/>
      <c r="F29" s="125">
        <f t="shared" ref="F29" si="12">SUM(D29:E29)</f>
        <v>7800</v>
      </c>
      <c r="G29" s="125"/>
      <c r="H29" s="253">
        <f t="shared" si="0"/>
        <v>7800</v>
      </c>
    </row>
    <row r="30" spans="1:8">
      <c r="A30" s="260" t="s">
        <v>162</v>
      </c>
      <c r="B30" s="261"/>
      <c r="C30" s="261"/>
      <c r="D30" s="128">
        <f>SUM(D31,D36)</f>
        <v>27500</v>
      </c>
      <c r="E30" s="128">
        <f>SUM(E31,E36)</f>
        <v>0</v>
      </c>
      <c r="F30" s="128">
        <f>SUM(F31,F36)</f>
        <v>27500</v>
      </c>
      <c r="G30" s="128">
        <f>SUM(G31,G36)</f>
        <v>0</v>
      </c>
      <c r="H30" s="121">
        <f t="shared" si="0"/>
        <v>27500</v>
      </c>
    </row>
    <row r="31" spans="1:8">
      <c r="A31" s="129" t="s">
        <v>81</v>
      </c>
      <c r="B31" s="129"/>
      <c r="C31" s="126" t="s">
        <v>82</v>
      </c>
      <c r="D31" s="128">
        <f>SUM(D32)</f>
        <v>7500</v>
      </c>
      <c r="E31" s="128">
        <f t="shared" ref="E31:G31" si="13">SUM(E32)</f>
        <v>0</v>
      </c>
      <c r="F31" s="128">
        <f t="shared" si="13"/>
        <v>7500</v>
      </c>
      <c r="G31" s="128">
        <f t="shared" si="13"/>
        <v>0</v>
      </c>
      <c r="H31" s="121">
        <f t="shared" si="0"/>
        <v>7500</v>
      </c>
    </row>
    <row r="32" spans="1:8">
      <c r="A32" s="130" t="s">
        <v>16</v>
      </c>
      <c r="B32" s="131"/>
      <c r="C32" s="134" t="s">
        <v>151</v>
      </c>
      <c r="D32" s="125">
        <f>SUM(D33)</f>
        <v>7500</v>
      </c>
      <c r="E32" s="125">
        <f t="shared" ref="E32:G32" si="14">SUM(E33)</f>
        <v>0</v>
      </c>
      <c r="F32" s="125">
        <f t="shared" si="14"/>
        <v>7500</v>
      </c>
      <c r="G32" s="125">
        <f t="shared" si="14"/>
        <v>0</v>
      </c>
      <c r="H32" s="253">
        <f t="shared" si="0"/>
        <v>7500</v>
      </c>
    </row>
    <row r="33" spans="1:8">
      <c r="A33" s="135"/>
      <c r="B33" s="123">
        <v>55</v>
      </c>
      <c r="C33" s="133" t="s">
        <v>139</v>
      </c>
      <c r="D33" s="125">
        <f>SUM(D34:D35)</f>
        <v>7500</v>
      </c>
      <c r="E33" s="125">
        <f>SUM(E34:E35)</f>
        <v>0</v>
      </c>
      <c r="F33" s="125">
        <f>SUM(F34:F35)</f>
        <v>7500</v>
      </c>
      <c r="G33" s="125">
        <f>SUM(G34:G35)</f>
        <v>0</v>
      </c>
      <c r="H33" s="253">
        <f t="shared" si="0"/>
        <v>7500</v>
      </c>
    </row>
    <row r="34" spans="1:8">
      <c r="A34" s="135"/>
      <c r="B34" s="122">
        <v>5500</v>
      </c>
      <c r="C34" s="133" t="s">
        <v>21</v>
      </c>
      <c r="D34" s="125">
        <v>776</v>
      </c>
      <c r="E34" s="137"/>
      <c r="F34" s="125">
        <f t="shared" ref="F34:F35" si="15">SUM(D34:E34)</f>
        <v>776</v>
      </c>
      <c r="G34" s="137"/>
      <c r="H34" s="253">
        <f t="shared" si="0"/>
        <v>776</v>
      </c>
    </row>
    <row r="35" spans="1:8">
      <c r="A35" s="135"/>
      <c r="B35" s="122">
        <v>5502</v>
      </c>
      <c r="C35" s="133" t="s">
        <v>157</v>
      </c>
      <c r="D35" s="125">
        <v>6724</v>
      </c>
      <c r="E35" s="137"/>
      <c r="F35" s="125">
        <f t="shared" si="15"/>
        <v>6724</v>
      </c>
      <c r="G35" s="137"/>
      <c r="H35" s="253">
        <f t="shared" si="0"/>
        <v>6724</v>
      </c>
    </row>
    <row r="36" spans="1:8">
      <c r="A36" s="129" t="s">
        <v>91</v>
      </c>
      <c r="B36" s="129" t="s">
        <v>164</v>
      </c>
      <c r="C36" s="126" t="s">
        <v>92</v>
      </c>
      <c r="D36" s="128">
        <f>SUM(D37)</f>
        <v>20000</v>
      </c>
      <c r="E36" s="128">
        <f t="shared" ref="E36:G36" si="16">SUM(E37)</f>
        <v>0</v>
      </c>
      <c r="F36" s="128">
        <f t="shared" si="16"/>
        <v>20000</v>
      </c>
      <c r="G36" s="128">
        <f t="shared" si="16"/>
        <v>0</v>
      </c>
      <c r="H36" s="121">
        <f t="shared" si="0"/>
        <v>20000</v>
      </c>
    </row>
    <row r="37" spans="1:8">
      <c r="A37" s="131" t="s">
        <v>38</v>
      </c>
      <c r="B37" s="131"/>
      <c r="C37" s="134" t="s">
        <v>165</v>
      </c>
      <c r="D37" s="125">
        <f>SUM(D38)</f>
        <v>20000</v>
      </c>
      <c r="E37" s="125">
        <f t="shared" ref="E37:G38" si="17">SUM(E38)</f>
        <v>0</v>
      </c>
      <c r="F37" s="125">
        <f t="shared" si="17"/>
        <v>20000</v>
      </c>
      <c r="G37" s="125">
        <f t="shared" si="17"/>
        <v>0</v>
      </c>
      <c r="H37" s="253">
        <f t="shared" si="0"/>
        <v>20000</v>
      </c>
    </row>
    <row r="38" spans="1:8">
      <c r="A38" s="136"/>
      <c r="B38" s="123">
        <v>55</v>
      </c>
      <c r="C38" s="133" t="s">
        <v>139</v>
      </c>
      <c r="D38" s="125">
        <f>SUM(D39)</f>
        <v>20000</v>
      </c>
      <c r="E38" s="125">
        <f t="shared" si="17"/>
        <v>0</v>
      </c>
      <c r="F38" s="125">
        <f t="shared" si="17"/>
        <v>20000</v>
      </c>
      <c r="G38" s="125">
        <f t="shared" si="17"/>
        <v>0</v>
      </c>
      <c r="H38" s="253">
        <f t="shared" si="0"/>
        <v>20000</v>
      </c>
    </row>
    <row r="39" spans="1:8">
      <c r="A39" s="136"/>
      <c r="B39" s="122">
        <v>5502</v>
      </c>
      <c r="C39" s="133" t="s">
        <v>157</v>
      </c>
      <c r="D39" s="125">
        <v>20000</v>
      </c>
      <c r="E39" s="137"/>
      <c r="F39" s="125">
        <f t="shared" ref="F39" si="18">SUM(D39:E39)</f>
        <v>20000</v>
      </c>
      <c r="G39" s="137"/>
      <c r="H39" s="253">
        <f t="shared" si="0"/>
        <v>20000</v>
      </c>
    </row>
    <row r="40" spans="1:8">
      <c r="A40" s="260" t="s">
        <v>90</v>
      </c>
      <c r="B40" s="261"/>
      <c r="C40" s="261"/>
      <c r="D40" s="128">
        <f>SUM(D41)</f>
        <v>25000</v>
      </c>
      <c r="E40" s="128">
        <f t="shared" ref="E40:G40" si="19">SUM(E41)</f>
        <v>0</v>
      </c>
      <c r="F40" s="128">
        <f t="shared" si="19"/>
        <v>25000</v>
      </c>
      <c r="G40" s="128">
        <f t="shared" si="19"/>
        <v>13849</v>
      </c>
      <c r="H40" s="121">
        <f t="shared" si="0"/>
        <v>38849</v>
      </c>
    </row>
    <row r="41" spans="1:8">
      <c r="A41" s="129" t="s">
        <v>91</v>
      </c>
      <c r="B41" s="129"/>
      <c r="C41" s="126" t="s">
        <v>92</v>
      </c>
      <c r="D41" s="128">
        <f>SUM(D42)</f>
        <v>25000</v>
      </c>
      <c r="E41" s="128">
        <f t="shared" ref="E41:G41" si="20">SUM(E42)</f>
        <v>0</v>
      </c>
      <c r="F41" s="128">
        <f t="shared" si="20"/>
        <v>25000</v>
      </c>
      <c r="G41" s="128">
        <f t="shared" si="20"/>
        <v>13849</v>
      </c>
      <c r="H41" s="121">
        <f t="shared" si="0"/>
        <v>38849</v>
      </c>
    </row>
    <row r="42" spans="1:8">
      <c r="A42" s="131" t="s">
        <v>15</v>
      </c>
      <c r="B42" s="131"/>
      <c r="C42" s="134" t="s">
        <v>93</v>
      </c>
      <c r="D42" s="125">
        <f>SUM(,D43,D48)</f>
        <v>25000</v>
      </c>
      <c r="E42" s="125">
        <f t="shared" ref="E42:G42" si="21">SUM(,E43,E48)</f>
        <v>0</v>
      </c>
      <c r="F42" s="125">
        <f t="shared" si="21"/>
        <v>25000</v>
      </c>
      <c r="G42" s="125">
        <f t="shared" si="21"/>
        <v>13849</v>
      </c>
      <c r="H42" s="253">
        <f t="shared" si="0"/>
        <v>38849</v>
      </c>
    </row>
    <row r="43" spans="1:8">
      <c r="A43" s="136"/>
      <c r="B43" s="123">
        <v>55</v>
      </c>
      <c r="C43" s="133" t="s">
        <v>139</v>
      </c>
      <c r="D43" s="125">
        <f>SUM(D44:D47)</f>
        <v>0</v>
      </c>
      <c r="E43" s="125">
        <f>SUM(E44:E47)</f>
        <v>0</v>
      </c>
      <c r="F43" s="125">
        <f>SUM(F44:F47)</f>
        <v>0</v>
      </c>
      <c r="G43" s="125">
        <f>SUM(G44:G47)</f>
        <v>13849</v>
      </c>
      <c r="H43" s="253">
        <f t="shared" si="0"/>
        <v>13849</v>
      </c>
    </row>
    <row r="44" spans="1:8">
      <c r="A44" s="136"/>
      <c r="B44" s="122">
        <v>5500</v>
      </c>
      <c r="C44" s="133" t="s">
        <v>21</v>
      </c>
      <c r="D44" s="125"/>
      <c r="E44" s="125"/>
      <c r="F44" s="125">
        <f t="shared" ref="F44:F49" si="22">SUM(D44:E44)</f>
        <v>0</v>
      </c>
      <c r="G44" s="125">
        <v>8849</v>
      </c>
      <c r="H44" s="253">
        <f t="shared" si="0"/>
        <v>8849</v>
      </c>
    </row>
    <row r="45" spans="1:8">
      <c r="A45" s="136"/>
      <c r="B45" s="122">
        <v>5503</v>
      </c>
      <c r="C45" s="133" t="s">
        <v>143</v>
      </c>
      <c r="D45" s="125"/>
      <c r="E45" s="125"/>
      <c r="F45" s="125">
        <f t="shared" si="22"/>
        <v>0</v>
      </c>
      <c r="G45" s="125">
        <v>1000</v>
      </c>
      <c r="H45" s="253">
        <f t="shared" si="0"/>
        <v>1000</v>
      </c>
    </row>
    <row r="46" spans="1:8">
      <c r="A46" s="136"/>
      <c r="B46" s="122">
        <v>5504</v>
      </c>
      <c r="C46" s="133" t="s">
        <v>22</v>
      </c>
      <c r="D46" s="125"/>
      <c r="E46" s="125"/>
      <c r="F46" s="125">
        <f t="shared" si="22"/>
        <v>0</v>
      </c>
      <c r="G46" s="125">
        <v>1000</v>
      </c>
      <c r="H46" s="253">
        <f t="shared" si="0"/>
        <v>1000</v>
      </c>
    </row>
    <row r="47" spans="1:8">
      <c r="A47" s="136"/>
      <c r="B47" s="122">
        <v>5515</v>
      </c>
      <c r="C47" s="133" t="s">
        <v>145</v>
      </c>
      <c r="D47" s="125"/>
      <c r="E47" s="125"/>
      <c r="F47" s="125">
        <f t="shared" si="22"/>
        <v>0</v>
      </c>
      <c r="G47" s="125">
        <v>3000</v>
      </c>
      <c r="H47" s="253">
        <f t="shared" si="0"/>
        <v>3000</v>
      </c>
    </row>
    <row r="48" spans="1:8">
      <c r="A48" s="136"/>
      <c r="B48" s="123">
        <v>4</v>
      </c>
      <c r="C48" s="133" t="s">
        <v>79</v>
      </c>
      <c r="D48" s="125">
        <f>SUM(D49:D49)</f>
        <v>25000</v>
      </c>
      <c r="E48" s="125">
        <f>SUM(E49:E49)</f>
        <v>0</v>
      </c>
      <c r="F48" s="125">
        <f>SUM(F49:F49)</f>
        <v>25000</v>
      </c>
      <c r="G48" s="125">
        <f>SUM(G49:G49)</f>
        <v>0</v>
      </c>
      <c r="H48" s="253">
        <f t="shared" si="0"/>
        <v>25000</v>
      </c>
    </row>
    <row r="49" spans="1:8">
      <c r="A49" s="136"/>
      <c r="B49" s="122">
        <v>4500</v>
      </c>
      <c r="C49" s="133" t="s">
        <v>163</v>
      </c>
      <c r="D49" s="125">
        <v>25000</v>
      </c>
      <c r="E49" s="125"/>
      <c r="F49" s="125">
        <f t="shared" si="22"/>
        <v>25000</v>
      </c>
      <c r="G49" s="125"/>
      <c r="H49" s="253">
        <f t="shared" si="0"/>
        <v>25000</v>
      </c>
    </row>
    <row r="50" spans="1:8">
      <c r="A50" s="262" t="s">
        <v>94</v>
      </c>
      <c r="B50" s="261"/>
      <c r="C50" s="261"/>
      <c r="D50" s="128">
        <f>SUM(D51,D56)</f>
        <v>260937</v>
      </c>
      <c r="E50" s="128">
        <f t="shared" ref="E50:G50" si="23">SUM(E51,E56)</f>
        <v>10431</v>
      </c>
      <c r="F50" s="128">
        <f t="shared" si="23"/>
        <v>271368</v>
      </c>
      <c r="G50" s="128">
        <f t="shared" si="23"/>
        <v>579751</v>
      </c>
      <c r="H50" s="121">
        <f t="shared" si="0"/>
        <v>851119</v>
      </c>
    </row>
    <row r="51" spans="1:8">
      <c r="A51" s="138" t="s">
        <v>81</v>
      </c>
      <c r="B51" s="138"/>
      <c r="C51" s="118" t="s">
        <v>82</v>
      </c>
      <c r="D51" s="128">
        <f>SUM(D53)</f>
        <v>2000</v>
      </c>
      <c r="E51" s="128">
        <f t="shared" ref="E51:G51" si="24">SUM(E53)</f>
        <v>0</v>
      </c>
      <c r="F51" s="128">
        <f t="shared" si="24"/>
        <v>2000</v>
      </c>
      <c r="G51" s="128">
        <f t="shared" si="24"/>
        <v>24</v>
      </c>
      <c r="H51" s="121">
        <f t="shared" si="0"/>
        <v>2024</v>
      </c>
    </row>
    <row r="52" spans="1:8">
      <c r="A52" s="139" t="s">
        <v>24</v>
      </c>
      <c r="B52" s="139"/>
      <c r="C52" s="140" t="s">
        <v>147</v>
      </c>
      <c r="D52" s="125">
        <f>SUM(D53)</f>
        <v>2000</v>
      </c>
      <c r="E52" s="125">
        <f t="shared" ref="E52:G52" si="25">SUM(E53)</f>
        <v>0</v>
      </c>
      <c r="F52" s="125">
        <f t="shared" si="25"/>
        <v>2000</v>
      </c>
      <c r="G52" s="125">
        <f t="shared" si="25"/>
        <v>24</v>
      </c>
      <c r="H52" s="253">
        <f t="shared" si="0"/>
        <v>2024</v>
      </c>
    </row>
    <row r="53" spans="1:8">
      <c r="A53" s="141"/>
      <c r="B53" s="142">
        <v>55</v>
      </c>
      <c r="C53" s="143" t="s">
        <v>139</v>
      </c>
      <c r="D53" s="125">
        <f>SUM(D54:D55)</f>
        <v>2000</v>
      </c>
      <c r="E53" s="125">
        <f>SUM(E54:E55)</f>
        <v>0</v>
      </c>
      <c r="F53" s="125">
        <f>SUM(F54:F55)</f>
        <v>2000</v>
      </c>
      <c r="G53" s="125">
        <f>SUM(G54:G55)</f>
        <v>24</v>
      </c>
      <c r="H53" s="253">
        <f t="shared" si="0"/>
        <v>2024</v>
      </c>
    </row>
    <row r="54" spans="1:8">
      <c r="A54" s="141"/>
      <c r="B54" s="144">
        <v>5500</v>
      </c>
      <c r="C54" s="143" t="s">
        <v>21</v>
      </c>
      <c r="D54" s="125"/>
      <c r="E54" s="137"/>
      <c r="F54" s="125">
        <f t="shared" ref="F54:F55" si="26">SUM(D54:E54)</f>
        <v>0</v>
      </c>
      <c r="G54" s="137">
        <v>24</v>
      </c>
      <c r="H54" s="253">
        <f t="shared" si="0"/>
        <v>24</v>
      </c>
    </row>
    <row r="55" spans="1:8">
      <c r="A55" s="141"/>
      <c r="B55" s="144">
        <v>5502</v>
      </c>
      <c r="C55" s="143" t="s">
        <v>157</v>
      </c>
      <c r="D55" s="125">
        <v>2000</v>
      </c>
      <c r="E55" s="137"/>
      <c r="F55" s="125">
        <f t="shared" si="26"/>
        <v>2000</v>
      </c>
      <c r="G55" s="137"/>
      <c r="H55" s="253">
        <f t="shared" si="0"/>
        <v>2000</v>
      </c>
    </row>
    <row r="56" spans="1:8">
      <c r="A56" s="138" t="s">
        <v>95</v>
      </c>
      <c r="B56" s="138"/>
      <c r="C56" s="118" t="s">
        <v>96</v>
      </c>
      <c r="D56" s="128">
        <f>SUM(D57,D66,D69,D82,D92,D105,D112,D123,D127,D132,D135)</f>
        <v>258937</v>
      </c>
      <c r="E56" s="128">
        <f t="shared" ref="E56:G56" si="27">SUM(E57,E66,E69,E82,E92,E105,E112,E123,E127,E132,E135)</f>
        <v>10431</v>
      </c>
      <c r="F56" s="128">
        <f t="shared" si="27"/>
        <v>269368</v>
      </c>
      <c r="G56" s="128">
        <f t="shared" si="27"/>
        <v>579727</v>
      </c>
      <c r="H56" s="121">
        <f t="shared" si="0"/>
        <v>849095</v>
      </c>
    </row>
    <row r="57" spans="1:8">
      <c r="A57" s="139" t="s">
        <v>14</v>
      </c>
      <c r="B57" s="139"/>
      <c r="C57" s="140" t="s">
        <v>126</v>
      </c>
      <c r="D57" s="125">
        <f>SUM(D58)</f>
        <v>116062</v>
      </c>
      <c r="E57" s="125">
        <f t="shared" ref="E57:G57" si="28">SUM(E58)</f>
        <v>0</v>
      </c>
      <c r="F57" s="125">
        <f t="shared" si="28"/>
        <v>116062</v>
      </c>
      <c r="G57" s="125">
        <f t="shared" si="28"/>
        <v>173329</v>
      </c>
      <c r="H57" s="253">
        <f t="shared" si="0"/>
        <v>289391</v>
      </c>
    </row>
    <row r="58" spans="1:8">
      <c r="A58" s="141"/>
      <c r="B58" s="142">
        <v>55</v>
      </c>
      <c r="C58" s="143" t="s">
        <v>139</v>
      </c>
      <c r="D58" s="125">
        <f>SUM(D59:D65)</f>
        <v>116062</v>
      </c>
      <c r="E58" s="125">
        <f>SUM(E59:E65)</f>
        <v>0</v>
      </c>
      <c r="F58" s="125">
        <f>SUM(F59:F65)</f>
        <v>116062</v>
      </c>
      <c r="G58" s="125">
        <f>SUM(G59:G65)</f>
        <v>173329</v>
      </c>
      <c r="H58" s="253">
        <f t="shared" si="0"/>
        <v>289391</v>
      </c>
    </row>
    <row r="59" spans="1:8">
      <c r="A59" s="141"/>
      <c r="B59" s="144">
        <v>5504</v>
      </c>
      <c r="C59" s="143" t="s">
        <v>22</v>
      </c>
      <c r="D59" s="125"/>
      <c r="E59" s="125"/>
      <c r="F59" s="125">
        <f t="shared" ref="F59:F65" si="29">SUM(D59:E59)</f>
        <v>0</v>
      </c>
      <c r="G59" s="125">
        <v>911</v>
      </c>
      <c r="H59" s="253">
        <f t="shared" si="0"/>
        <v>911</v>
      </c>
    </row>
    <row r="60" spans="1:8">
      <c r="A60" s="141"/>
      <c r="B60" s="144">
        <v>5511</v>
      </c>
      <c r="C60" s="143" t="s">
        <v>144</v>
      </c>
      <c r="D60" s="125">
        <v>25013</v>
      </c>
      <c r="E60" s="125"/>
      <c r="F60" s="125">
        <f t="shared" si="29"/>
        <v>25013</v>
      </c>
      <c r="G60" s="125">
        <v>2090</v>
      </c>
      <c r="H60" s="253">
        <f t="shared" si="0"/>
        <v>27103</v>
      </c>
    </row>
    <row r="61" spans="1:8">
      <c r="A61" s="141"/>
      <c r="B61" s="144">
        <v>5515</v>
      </c>
      <c r="C61" s="143" t="s">
        <v>145</v>
      </c>
      <c r="D61" s="125">
        <v>86592</v>
      </c>
      <c r="E61" s="125"/>
      <c r="F61" s="125">
        <f t="shared" si="29"/>
        <v>86592</v>
      </c>
      <c r="G61" s="125">
        <v>1763</v>
      </c>
      <c r="H61" s="253">
        <f t="shared" si="0"/>
        <v>88355</v>
      </c>
    </row>
    <row r="62" spans="1:8">
      <c r="A62" s="141"/>
      <c r="B62" s="144">
        <v>5521</v>
      </c>
      <c r="C62" s="143" t="s">
        <v>169</v>
      </c>
      <c r="D62" s="125"/>
      <c r="E62" s="125"/>
      <c r="F62" s="125">
        <f t="shared" si="29"/>
        <v>0</v>
      </c>
      <c r="G62" s="125">
        <v>165465</v>
      </c>
      <c r="H62" s="253">
        <f t="shared" si="0"/>
        <v>165465</v>
      </c>
    </row>
    <row r="63" spans="1:8">
      <c r="A63" s="141"/>
      <c r="B63" s="144">
        <v>5522</v>
      </c>
      <c r="C63" s="143" t="s">
        <v>146</v>
      </c>
      <c r="D63" s="125"/>
      <c r="E63" s="125"/>
      <c r="F63" s="125">
        <f t="shared" si="29"/>
        <v>0</v>
      </c>
      <c r="G63" s="125">
        <v>45</v>
      </c>
      <c r="H63" s="253">
        <f t="shared" si="0"/>
        <v>45</v>
      </c>
    </row>
    <row r="64" spans="1:8">
      <c r="A64" s="141"/>
      <c r="B64" s="144">
        <v>5524</v>
      </c>
      <c r="C64" s="143" t="s">
        <v>170</v>
      </c>
      <c r="D64" s="125"/>
      <c r="E64" s="125"/>
      <c r="F64" s="125">
        <f t="shared" si="29"/>
        <v>0</v>
      </c>
      <c r="G64" s="125">
        <v>2555</v>
      </c>
      <c r="H64" s="253">
        <f t="shared" si="0"/>
        <v>2555</v>
      </c>
    </row>
    <row r="65" spans="1:8" ht="26.25">
      <c r="A65" s="141"/>
      <c r="B65" s="144">
        <v>5525</v>
      </c>
      <c r="C65" s="145" t="s">
        <v>158</v>
      </c>
      <c r="D65" s="125">
        <v>4457</v>
      </c>
      <c r="E65" s="125"/>
      <c r="F65" s="125">
        <f t="shared" si="29"/>
        <v>4457</v>
      </c>
      <c r="G65" s="125">
        <v>500</v>
      </c>
      <c r="H65" s="253">
        <f t="shared" si="0"/>
        <v>4957</v>
      </c>
    </row>
    <row r="66" spans="1:8">
      <c r="A66" s="139" t="s">
        <v>171</v>
      </c>
      <c r="B66" s="139"/>
      <c r="C66" s="147" t="s">
        <v>297</v>
      </c>
      <c r="D66" s="125">
        <f>SUM(D67)</f>
        <v>0</v>
      </c>
      <c r="E66" s="125">
        <f t="shared" ref="E66:G66" si="30">SUM(E67)</f>
        <v>0</v>
      </c>
      <c r="F66" s="125">
        <f t="shared" si="30"/>
        <v>0</v>
      </c>
      <c r="G66" s="125">
        <f t="shared" si="30"/>
        <v>19995</v>
      </c>
      <c r="H66" s="253">
        <f t="shared" si="0"/>
        <v>19995</v>
      </c>
    </row>
    <row r="67" spans="1:8">
      <c r="A67" s="146"/>
      <c r="B67" s="142">
        <v>55</v>
      </c>
      <c r="C67" s="143" t="s">
        <v>139</v>
      </c>
      <c r="D67" s="125"/>
      <c r="E67" s="125">
        <f>SUM(E68:E68)</f>
        <v>0</v>
      </c>
      <c r="F67" s="125">
        <f>SUM(F68:F68)</f>
        <v>0</v>
      </c>
      <c r="G67" s="125">
        <f>SUM(G68:G68)</f>
        <v>19995</v>
      </c>
      <c r="H67" s="253">
        <f t="shared" si="0"/>
        <v>19995</v>
      </c>
    </row>
    <row r="68" spans="1:8">
      <c r="A68" s="146"/>
      <c r="B68" s="144">
        <v>5511</v>
      </c>
      <c r="C68" s="143" t="s">
        <v>144</v>
      </c>
      <c r="D68" s="125"/>
      <c r="E68" s="125"/>
      <c r="F68" s="125">
        <f t="shared" ref="F68" si="31">SUM(D68:E68)</f>
        <v>0</v>
      </c>
      <c r="G68" s="125">
        <v>19995</v>
      </c>
      <c r="H68" s="253">
        <f t="shared" si="0"/>
        <v>19995</v>
      </c>
    </row>
    <row r="69" spans="1:8">
      <c r="A69" s="139" t="s">
        <v>12</v>
      </c>
      <c r="B69" s="139"/>
      <c r="C69" s="140" t="s">
        <v>127</v>
      </c>
      <c r="D69" s="125">
        <f>SUM(D70,D73)</f>
        <v>46143</v>
      </c>
      <c r="E69" s="125">
        <f t="shared" ref="E69:G69" si="32">SUM(E70,E73)</f>
        <v>14061</v>
      </c>
      <c r="F69" s="125">
        <f t="shared" si="32"/>
        <v>60204</v>
      </c>
      <c r="G69" s="125">
        <f t="shared" si="32"/>
        <v>168996</v>
      </c>
      <c r="H69" s="253">
        <f t="shared" si="0"/>
        <v>229200</v>
      </c>
    </row>
    <row r="70" spans="1:8">
      <c r="A70" s="141"/>
      <c r="B70" s="142">
        <v>50</v>
      </c>
      <c r="C70" s="143" t="s">
        <v>138</v>
      </c>
      <c r="D70" s="125">
        <f>SUM(D71:D72)</f>
        <v>46143</v>
      </c>
      <c r="E70" s="125">
        <f>SUM(E71:E72)</f>
        <v>14061</v>
      </c>
      <c r="F70" s="125">
        <f>SUM(F71:F72)</f>
        <v>60204</v>
      </c>
      <c r="G70" s="125">
        <f>SUM(G71:G72)</f>
        <v>27335</v>
      </c>
      <c r="H70" s="253">
        <f t="shared" si="0"/>
        <v>87539</v>
      </c>
    </row>
    <row r="71" spans="1:8">
      <c r="A71" s="141"/>
      <c r="B71" s="144">
        <v>5002</v>
      </c>
      <c r="C71" s="143" t="s">
        <v>141</v>
      </c>
      <c r="D71" s="125">
        <v>34487</v>
      </c>
      <c r="E71" s="125">
        <v>10465</v>
      </c>
      <c r="F71" s="125">
        <f t="shared" ref="F71:F81" si="33">SUM(D71:E71)</f>
        <v>44952</v>
      </c>
      <c r="G71" s="125">
        <v>20430</v>
      </c>
      <c r="H71" s="253">
        <f t="shared" ref="H71:H134" si="34">G71+F71</f>
        <v>65382</v>
      </c>
    </row>
    <row r="72" spans="1:8">
      <c r="A72" s="141"/>
      <c r="B72" s="144">
        <v>506</v>
      </c>
      <c r="C72" s="143" t="s">
        <v>142</v>
      </c>
      <c r="D72" s="125">
        <v>11656</v>
      </c>
      <c r="E72" s="125">
        <v>3596</v>
      </c>
      <c r="F72" s="125">
        <f t="shared" si="33"/>
        <v>15252</v>
      </c>
      <c r="G72" s="125">
        <v>6905</v>
      </c>
      <c r="H72" s="253">
        <f t="shared" si="34"/>
        <v>22157</v>
      </c>
    </row>
    <row r="73" spans="1:8">
      <c r="A73" s="141"/>
      <c r="B73" s="142">
        <v>55</v>
      </c>
      <c r="C73" s="143" t="s">
        <v>139</v>
      </c>
      <c r="D73" s="125">
        <f>SUM(D74:D81)</f>
        <v>0</v>
      </c>
      <c r="E73" s="125">
        <f>SUM(E74:E81)</f>
        <v>0</v>
      </c>
      <c r="F73" s="125">
        <f>SUM(F74:F81)</f>
        <v>0</v>
      </c>
      <c r="G73" s="125">
        <f>SUM(G74:G81)</f>
        <v>141661</v>
      </c>
      <c r="H73" s="253">
        <f t="shared" si="34"/>
        <v>141661</v>
      </c>
    </row>
    <row r="74" spans="1:8">
      <c r="A74" s="141"/>
      <c r="B74" s="144">
        <v>5500</v>
      </c>
      <c r="C74" s="143" t="s">
        <v>21</v>
      </c>
      <c r="D74" s="125"/>
      <c r="E74" s="125"/>
      <c r="F74" s="125">
        <f t="shared" si="33"/>
        <v>0</v>
      </c>
      <c r="G74" s="125">
        <v>4000</v>
      </c>
      <c r="H74" s="253">
        <f t="shared" si="34"/>
        <v>4000</v>
      </c>
    </row>
    <row r="75" spans="1:8">
      <c r="A75" s="141"/>
      <c r="B75" s="144">
        <v>5504</v>
      </c>
      <c r="C75" s="143" t="s">
        <v>22</v>
      </c>
      <c r="D75" s="125"/>
      <c r="E75" s="125"/>
      <c r="F75" s="125">
        <f t="shared" si="33"/>
        <v>0</v>
      </c>
      <c r="G75" s="125">
        <v>4094</v>
      </c>
      <c r="H75" s="253">
        <f t="shared" si="34"/>
        <v>4094</v>
      </c>
    </row>
    <row r="76" spans="1:8">
      <c r="A76" s="141"/>
      <c r="B76" s="144">
        <v>5511</v>
      </c>
      <c r="C76" s="143" t="s">
        <v>144</v>
      </c>
      <c r="D76" s="125"/>
      <c r="E76" s="125"/>
      <c r="F76" s="125">
        <f t="shared" si="33"/>
        <v>0</v>
      </c>
      <c r="G76" s="125">
        <v>56732</v>
      </c>
      <c r="H76" s="253">
        <f t="shared" si="34"/>
        <v>56732</v>
      </c>
    </row>
    <row r="77" spans="1:8">
      <c r="A77" s="141"/>
      <c r="B77" s="144">
        <v>5514</v>
      </c>
      <c r="C77" s="143" t="s">
        <v>150</v>
      </c>
      <c r="D77" s="125"/>
      <c r="E77" s="125"/>
      <c r="F77" s="125">
        <f t="shared" si="33"/>
        <v>0</v>
      </c>
      <c r="G77" s="125">
        <v>11407</v>
      </c>
      <c r="H77" s="253">
        <f t="shared" si="34"/>
        <v>11407</v>
      </c>
    </row>
    <row r="78" spans="1:8">
      <c r="A78" s="141"/>
      <c r="B78" s="144">
        <v>5515</v>
      </c>
      <c r="C78" s="143" t="s">
        <v>145</v>
      </c>
      <c r="D78" s="125"/>
      <c r="E78" s="125"/>
      <c r="F78" s="125">
        <f t="shared" si="33"/>
        <v>0</v>
      </c>
      <c r="G78" s="125">
        <v>24154</v>
      </c>
      <c r="H78" s="253">
        <f t="shared" si="34"/>
        <v>24154</v>
      </c>
    </row>
    <row r="79" spans="1:8">
      <c r="A79" s="141"/>
      <c r="B79" s="144">
        <v>5522</v>
      </c>
      <c r="C79" s="143" t="s">
        <v>146</v>
      </c>
      <c r="D79" s="125"/>
      <c r="E79" s="125"/>
      <c r="F79" s="125">
        <f t="shared" si="33"/>
        <v>0</v>
      </c>
      <c r="G79" s="125">
        <v>1500</v>
      </c>
      <c r="H79" s="253">
        <f t="shared" si="34"/>
        <v>1500</v>
      </c>
    </row>
    <row r="80" spans="1:8">
      <c r="A80" s="141"/>
      <c r="B80" s="144">
        <v>5524</v>
      </c>
      <c r="C80" s="143" t="s">
        <v>170</v>
      </c>
      <c r="D80" s="125"/>
      <c r="E80" s="125"/>
      <c r="F80" s="125">
        <f t="shared" si="33"/>
        <v>0</v>
      </c>
      <c r="G80" s="125">
        <v>11344</v>
      </c>
      <c r="H80" s="253">
        <f t="shared" si="34"/>
        <v>11344</v>
      </c>
    </row>
    <row r="81" spans="1:8" ht="26.25">
      <c r="A81" s="141"/>
      <c r="B81" s="144">
        <v>5525</v>
      </c>
      <c r="C81" s="145" t="s">
        <v>158</v>
      </c>
      <c r="D81" s="125"/>
      <c r="E81" s="125"/>
      <c r="F81" s="125">
        <f t="shared" si="33"/>
        <v>0</v>
      </c>
      <c r="G81" s="125">
        <v>28430</v>
      </c>
      <c r="H81" s="253">
        <f t="shared" si="34"/>
        <v>28430</v>
      </c>
    </row>
    <row r="82" spans="1:8">
      <c r="A82" s="139" t="s">
        <v>128</v>
      </c>
      <c r="B82" s="139"/>
      <c r="C82" s="140" t="s">
        <v>129</v>
      </c>
      <c r="D82" s="125">
        <f>SUM(D83,D86)</f>
        <v>6800</v>
      </c>
      <c r="E82" s="125">
        <f>SUM(E83,E86)</f>
        <v>9782</v>
      </c>
      <c r="F82" s="125">
        <f>SUM(F83,F86)</f>
        <v>16582</v>
      </c>
      <c r="G82" s="125">
        <f>SUM(G83,G86)</f>
        <v>5501</v>
      </c>
      <c r="H82" s="253">
        <f t="shared" si="34"/>
        <v>22083</v>
      </c>
    </row>
    <row r="83" spans="1:8">
      <c r="A83" s="141"/>
      <c r="B83" s="142">
        <v>50</v>
      </c>
      <c r="C83" s="143" t="s">
        <v>138</v>
      </c>
      <c r="D83" s="125">
        <f>SUM(D84:D85)</f>
        <v>6800</v>
      </c>
      <c r="E83" s="125">
        <f>SUM(E84:E85)</f>
        <v>9782</v>
      </c>
      <c r="F83" s="125">
        <f>SUM(F84:F85)</f>
        <v>16582</v>
      </c>
      <c r="G83" s="125">
        <f>SUM(G84:G85)</f>
        <v>0</v>
      </c>
      <c r="H83" s="253">
        <f t="shared" si="34"/>
        <v>16582</v>
      </c>
    </row>
    <row r="84" spans="1:8">
      <c r="A84" s="141"/>
      <c r="B84" s="144">
        <v>5002</v>
      </c>
      <c r="C84" s="143" t="s">
        <v>141</v>
      </c>
      <c r="D84" s="125">
        <v>5082</v>
      </c>
      <c r="E84" s="125">
        <v>6937</v>
      </c>
      <c r="F84" s="125">
        <f t="shared" ref="F84:F85" si="35">SUM(D84:E84)</f>
        <v>12019</v>
      </c>
      <c r="G84" s="125"/>
      <c r="H84" s="253">
        <f t="shared" si="34"/>
        <v>12019</v>
      </c>
    </row>
    <row r="85" spans="1:8">
      <c r="A85" s="141"/>
      <c r="B85" s="144">
        <v>506</v>
      </c>
      <c r="C85" s="143" t="s">
        <v>142</v>
      </c>
      <c r="D85" s="125">
        <v>1718</v>
      </c>
      <c r="E85" s="125">
        <v>2845</v>
      </c>
      <c r="F85" s="125">
        <f t="shared" si="35"/>
        <v>4563</v>
      </c>
      <c r="G85" s="125"/>
      <c r="H85" s="253">
        <f t="shared" si="34"/>
        <v>4563</v>
      </c>
    </row>
    <row r="86" spans="1:8">
      <c r="A86" s="141"/>
      <c r="B86" s="142">
        <v>55</v>
      </c>
      <c r="C86" s="143" t="s">
        <v>139</v>
      </c>
      <c r="D86" s="125">
        <f>SUM(D87:D91)</f>
        <v>0</v>
      </c>
      <c r="E86" s="125">
        <f>SUM(E87:E91)</f>
        <v>0</v>
      </c>
      <c r="F86" s="125">
        <f>SUM(F87:F91)</f>
        <v>0</v>
      </c>
      <c r="G86" s="125">
        <f>SUM(G87:G91)</f>
        <v>5501</v>
      </c>
      <c r="H86" s="253">
        <f t="shared" si="34"/>
        <v>5501</v>
      </c>
    </row>
    <row r="87" spans="1:8">
      <c r="A87" s="141"/>
      <c r="B87" s="144">
        <v>5500</v>
      </c>
      <c r="C87" s="143" t="s">
        <v>21</v>
      </c>
      <c r="D87" s="125"/>
      <c r="E87" s="125"/>
      <c r="F87" s="125">
        <f t="shared" ref="F87:F91" si="36">SUM(D87:E87)</f>
        <v>0</v>
      </c>
      <c r="G87" s="125">
        <v>300</v>
      </c>
      <c r="H87" s="253">
        <f t="shared" si="34"/>
        <v>300</v>
      </c>
    </row>
    <row r="88" spans="1:8">
      <c r="A88" s="141"/>
      <c r="B88" s="144">
        <v>5504</v>
      </c>
      <c r="C88" s="143" t="s">
        <v>22</v>
      </c>
      <c r="D88" s="125"/>
      <c r="E88" s="125"/>
      <c r="F88" s="125">
        <f t="shared" si="36"/>
        <v>0</v>
      </c>
      <c r="G88" s="125">
        <v>2026</v>
      </c>
      <c r="H88" s="253">
        <f t="shared" si="34"/>
        <v>2026</v>
      </c>
    </row>
    <row r="89" spans="1:8">
      <c r="A89" s="141"/>
      <c r="B89" s="144">
        <v>5514</v>
      </c>
      <c r="C89" s="143" t="s">
        <v>150</v>
      </c>
      <c r="D89" s="125"/>
      <c r="E89" s="125"/>
      <c r="F89" s="125">
        <f t="shared" si="36"/>
        <v>0</v>
      </c>
      <c r="G89" s="125">
        <v>485</v>
      </c>
      <c r="H89" s="253">
        <f t="shared" si="34"/>
        <v>485</v>
      </c>
    </row>
    <row r="90" spans="1:8">
      <c r="A90" s="141"/>
      <c r="B90" s="144">
        <v>5515</v>
      </c>
      <c r="C90" s="143" t="s">
        <v>145</v>
      </c>
      <c r="D90" s="125"/>
      <c r="E90" s="125"/>
      <c r="F90" s="125">
        <f t="shared" si="36"/>
        <v>0</v>
      </c>
      <c r="G90" s="125">
        <v>900</v>
      </c>
      <c r="H90" s="253">
        <f t="shared" si="34"/>
        <v>900</v>
      </c>
    </row>
    <row r="91" spans="1:8" ht="26.25">
      <c r="A91" s="141"/>
      <c r="B91" s="144">
        <v>5525</v>
      </c>
      <c r="C91" s="145" t="s">
        <v>158</v>
      </c>
      <c r="D91" s="125"/>
      <c r="E91" s="125"/>
      <c r="F91" s="125">
        <f t="shared" si="36"/>
        <v>0</v>
      </c>
      <c r="G91" s="125">
        <v>1790</v>
      </c>
      <c r="H91" s="253">
        <f t="shared" si="34"/>
        <v>1790</v>
      </c>
    </row>
    <row r="92" spans="1:8">
      <c r="A92" s="139" t="s">
        <v>13</v>
      </c>
      <c r="B92" s="139"/>
      <c r="C92" s="140" t="s">
        <v>172</v>
      </c>
      <c r="D92" s="125">
        <f>SUM(D93,D96)</f>
        <v>66730</v>
      </c>
      <c r="E92" s="125">
        <f>SUM(E93,E96)</f>
        <v>-13412</v>
      </c>
      <c r="F92" s="125">
        <f>SUM(F93,F96)</f>
        <v>53318</v>
      </c>
      <c r="G92" s="125">
        <f>SUM(G93,G96)</f>
        <v>56081</v>
      </c>
      <c r="H92" s="253">
        <f t="shared" si="34"/>
        <v>109399</v>
      </c>
    </row>
    <row r="93" spans="1:8">
      <c r="A93" s="141"/>
      <c r="B93" s="142">
        <v>50</v>
      </c>
      <c r="C93" s="143" t="s">
        <v>138</v>
      </c>
      <c r="D93" s="125">
        <f>SUM(D94:D95)</f>
        <v>13783</v>
      </c>
      <c r="E93" s="125">
        <f>SUM(E94:E95)</f>
        <v>0</v>
      </c>
      <c r="F93" s="125">
        <f>SUM(F94:F95)</f>
        <v>13783</v>
      </c>
      <c r="G93" s="125">
        <f>SUM(G94:G95)</f>
        <v>43440</v>
      </c>
      <c r="H93" s="253">
        <f t="shared" si="34"/>
        <v>57223</v>
      </c>
    </row>
    <row r="94" spans="1:8">
      <c r="A94" s="141"/>
      <c r="B94" s="144">
        <v>5002</v>
      </c>
      <c r="C94" s="143" t="s">
        <v>141</v>
      </c>
      <c r="D94" s="125">
        <v>10301</v>
      </c>
      <c r="E94" s="125"/>
      <c r="F94" s="125">
        <f t="shared" ref="F94:F104" si="37">SUM(D94:E94)</f>
        <v>10301</v>
      </c>
      <c r="G94" s="125">
        <v>32466</v>
      </c>
      <c r="H94" s="253">
        <f t="shared" si="34"/>
        <v>42767</v>
      </c>
    </row>
    <row r="95" spans="1:8">
      <c r="A95" s="141"/>
      <c r="B95" s="144">
        <v>506</v>
      </c>
      <c r="C95" s="143" t="s">
        <v>142</v>
      </c>
      <c r="D95" s="125">
        <v>3482</v>
      </c>
      <c r="E95" s="125"/>
      <c r="F95" s="125">
        <f t="shared" si="37"/>
        <v>3482</v>
      </c>
      <c r="G95" s="125">
        <v>10974</v>
      </c>
      <c r="H95" s="253">
        <f t="shared" si="34"/>
        <v>14456</v>
      </c>
    </row>
    <row r="96" spans="1:8">
      <c r="A96" s="141"/>
      <c r="B96" s="142">
        <v>55</v>
      </c>
      <c r="C96" s="143" t="s">
        <v>139</v>
      </c>
      <c r="D96" s="125">
        <f>SUM(D97:D104)</f>
        <v>52947</v>
      </c>
      <c r="E96" s="125">
        <f>SUM(E97:E104)</f>
        <v>-13412</v>
      </c>
      <c r="F96" s="125">
        <f>SUM(F97:F104)</f>
        <v>39535</v>
      </c>
      <c r="G96" s="125">
        <f>SUM(G97:G104)</f>
        <v>12641</v>
      </c>
      <c r="H96" s="253">
        <f t="shared" si="34"/>
        <v>52176</v>
      </c>
    </row>
    <row r="97" spans="1:8">
      <c r="A97" s="141"/>
      <c r="B97" s="144">
        <v>5500</v>
      </c>
      <c r="C97" s="143" t="s">
        <v>21</v>
      </c>
      <c r="D97" s="125"/>
      <c r="E97" s="125">
        <v>3065</v>
      </c>
      <c r="F97" s="125">
        <f t="shared" si="37"/>
        <v>3065</v>
      </c>
      <c r="G97" s="125"/>
      <c r="H97" s="253">
        <f t="shared" si="34"/>
        <v>3065</v>
      </c>
    </row>
    <row r="98" spans="1:8">
      <c r="A98" s="141"/>
      <c r="B98" s="144">
        <v>5505</v>
      </c>
      <c r="C98" s="143" t="s">
        <v>167</v>
      </c>
      <c r="D98" s="125"/>
      <c r="E98" s="125">
        <v>-11345</v>
      </c>
      <c r="F98" s="125">
        <f t="shared" si="37"/>
        <v>-11345</v>
      </c>
      <c r="G98" s="125"/>
      <c r="H98" s="253">
        <f t="shared" si="34"/>
        <v>-11345</v>
      </c>
    </row>
    <row r="99" spans="1:8">
      <c r="A99" s="141"/>
      <c r="B99" s="144">
        <v>5511</v>
      </c>
      <c r="C99" s="143" t="s">
        <v>144</v>
      </c>
      <c r="D99" s="125">
        <v>12000</v>
      </c>
      <c r="E99" s="125"/>
      <c r="F99" s="125">
        <f t="shared" si="37"/>
        <v>12000</v>
      </c>
      <c r="G99" s="125">
        <v>11487</v>
      </c>
      <c r="H99" s="253">
        <f t="shared" si="34"/>
        <v>23487</v>
      </c>
    </row>
    <row r="100" spans="1:8">
      <c r="A100" s="141"/>
      <c r="B100" s="144">
        <v>5514</v>
      </c>
      <c r="C100" s="143" t="s">
        <v>150</v>
      </c>
      <c r="D100" s="125"/>
      <c r="E100" s="125"/>
      <c r="F100" s="125">
        <f t="shared" si="37"/>
        <v>0</v>
      </c>
      <c r="G100" s="125">
        <v>670</v>
      </c>
      <c r="H100" s="253">
        <f t="shared" si="34"/>
        <v>670</v>
      </c>
    </row>
    <row r="101" spans="1:8">
      <c r="A101" s="141"/>
      <c r="B101" s="144">
        <v>5515</v>
      </c>
      <c r="C101" s="143" t="s">
        <v>145</v>
      </c>
      <c r="D101" s="125"/>
      <c r="E101" s="125"/>
      <c r="F101" s="125">
        <f t="shared" si="37"/>
        <v>0</v>
      </c>
      <c r="G101" s="125">
        <v>1500</v>
      </c>
      <c r="H101" s="253">
        <f t="shared" si="34"/>
        <v>1500</v>
      </c>
    </row>
    <row r="102" spans="1:8">
      <c r="A102" s="141"/>
      <c r="B102" s="144">
        <v>5522</v>
      </c>
      <c r="C102" s="143" t="s">
        <v>146</v>
      </c>
      <c r="D102" s="125"/>
      <c r="E102" s="125"/>
      <c r="F102" s="125">
        <f t="shared" si="37"/>
        <v>0</v>
      </c>
      <c r="G102" s="125">
        <v>300</v>
      </c>
      <c r="H102" s="253">
        <f t="shared" si="34"/>
        <v>300</v>
      </c>
    </row>
    <row r="103" spans="1:8">
      <c r="A103" s="141"/>
      <c r="B103" s="144">
        <v>5524</v>
      </c>
      <c r="C103" s="143" t="s">
        <v>170</v>
      </c>
      <c r="D103" s="125">
        <v>30947</v>
      </c>
      <c r="E103" s="125">
        <v>-5132</v>
      </c>
      <c r="F103" s="125">
        <f t="shared" si="37"/>
        <v>25815</v>
      </c>
      <c r="G103" s="125">
        <v>1000</v>
      </c>
      <c r="H103" s="253">
        <f t="shared" si="34"/>
        <v>26815</v>
      </c>
    </row>
    <row r="104" spans="1:8" ht="26.25">
      <c r="A104" s="141"/>
      <c r="B104" s="144">
        <v>5525</v>
      </c>
      <c r="C104" s="145" t="s">
        <v>158</v>
      </c>
      <c r="D104" s="125">
        <v>10000</v>
      </c>
      <c r="E104" s="125"/>
      <c r="F104" s="125">
        <f t="shared" si="37"/>
        <v>10000</v>
      </c>
      <c r="G104" s="125">
        <v>-2316</v>
      </c>
      <c r="H104" s="253">
        <f t="shared" si="34"/>
        <v>7684</v>
      </c>
    </row>
    <row r="105" spans="1:8">
      <c r="A105" s="139" t="s">
        <v>173</v>
      </c>
      <c r="B105" s="139"/>
      <c r="C105" s="140" t="s">
        <v>174</v>
      </c>
      <c r="D105" s="125">
        <f>SUM(D106,D109)</f>
        <v>1676</v>
      </c>
      <c r="E105" s="125">
        <f t="shared" ref="E105:G105" si="38">SUM(E106,E109)</f>
        <v>0</v>
      </c>
      <c r="F105" s="125">
        <f t="shared" si="38"/>
        <v>1676</v>
      </c>
      <c r="G105" s="125">
        <f t="shared" si="38"/>
        <v>2066</v>
      </c>
      <c r="H105" s="253">
        <f t="shared" si="34"/>
        <v>3742</v>
      </c>
    </row>
    <row r="106" spans="1:8">
      <c r="A106" s="141"/>
      <c r="B106" s="142">
        <v>50</v>
      </c>
      <c r="C106" s="143" t="s">
        <v>138</v>
      </c>
      <c r="D106" s="125">
        <f>SUM(D107:D108)</f>
        <v>1676</v>
      </c>
      <c r="E106" s="125">
        <f t="shared" ref="E106:G106" si="39">SUM(E107:E108)</f>
        <v>0</v>
      </c>
      <c r="F106" s="125">
        <f t="shared" si="39"/>
        <v>1676</v>
      </c>
      <c r="G106" s="125">
        <f t="shared" si="39"/>
        <v>0</v>
      </c>
      <c r="H106" s="253">
        <f t="shared" si="34"/>
        <v>1676</v>
      </c>
    </row>
    <row r="107" spans="1:8">
      <c r="A107" s="141"/>
      <c r="B107" s="144">
        <v>5002</v>
      </c>
      <c r="C107" s="143" t="s">
        <v>141</v>
      </c>
      <c r="D107" s="125">
        <v>1253</v>
      </c>
      <c r="E107" s="125"/>
      <c r="F107" s="125">
        <f t="shared" ref="F107:F122" si="40">SUM(D107:E107)</f>
        <v>1253</v>
      </c>
      <c r="G107" s="125"/>
      <c r="H107" s="253">
        <f t="shared" si="34"/>
        <v>1253</v>
      </c>
    </row>
    <row r="108" spans="1:8">
      <c r="A108" s="141"/>
      <c r="B108" s="144">
        <v>506</v>
      </c>
      <c r="C108" s="143" t="s">
        <v>142</v>
      </c>
      <c r="D108" s="125">
        <v>423</v>
      </c>
      <c r="E108" s="125"/>
      <c r="F108" s="125">
        <f t="shared" si="40"/>
        <v>423</v>
      </c>
      <c r="G108" s="125"/>
      <c r="H108" s="253">
        <f t="shared" si="34"/>
        <v>423</v>
      </c>
    </row>
    <row r="109" spans="1:8">
      <c r="A109" s="141"/>
      <c r="B109" s="142">
        <v>55</v>
      </c>
      <c r="C109" s="143" t="s">
        <v>139</v>
      </c>
      <c r="D109" s="125">
        <f>SUM(D110:D111)</f>
        <v>0</v>
      </c>
      <c r="E109" s="125">
        <f>SUM(E110:E111)</f>
        <v>0</v>
      </c>
      <c r="F109" s="125">
        <f>SUM(F110:F111)</f>
        <v>0</v>
      </c>
      <c r="G109" s="125">
        <f>SUM(G110:G111)</f>
        <v>2066</v>
      </c>
      <c r="H109" s="253">
        <f t="shared" si="34"/>
        <v>2066</v>
      </c>
    </row>
    <row r="110" spans="1:8">
      <c r="A110" s="141"/>
      <c r="B110" s="144">
        <v>5500</v>
      </c>
      <c r="C110" s="143" t="s">
        <v>21</v>
      </c>
      <c r="D110" s="125"/>
      <c r="E110" s="125"/>
      <c r="F110" s="125">
        <f t="shared" si="40"/>
        <v>0</v>
      </c>
      <c r="G110" s="125">
        <v>1294</v>
      </c>
      <c r="H110" s="253">
        <f t="shared" si="34"/>
        <v>1294</v>
      </c>
    </row>
    <row r="111" spans="1:8" ht="26.25">
      <c r="A111" s="141"/>
      <c r="B111" s="144">
        <v>5525</v>
      </c>
      <c r="C111" s="145" t="s">
        <v>158</v>
      </c>
      <c r="D111" s="125"/>
      <c r="E111" s="125"/>
      <c r="F111" s="125">
        <f t="shared" si="40"/>
        <v>0</v>
      </c>
      <c r="G111" s="125">
        <v>772</v>
      </c>
      <c r="H111" s="253">
        <f t="shared" si="34"/>
        <v>772</v>
      </c>
    </row>
    <row r="112" spans="1:8">
      <c r="A112" s="139" t="s">
        <v>97</v>
      </c>
      <c r="B112" s="139"/>
      <c r="C112" s="140" t="s">
        <v>98</v>
      </c>
      <c r="D112" s="125">
        <f>SUM(D113,D116)</f>
        <v>0</v>
      </c>
      <c r="E112" s="125">
        <f t="shared" ref="E112:G112" si="41">SUM(E113,E116)</f>
        <v>0</v>
      </c>
      <c r="F112" s="125">
        <f t="shared" si="41"/>
        <v>0</v>
      </c>
      <c r="G112" s="125">
        <f t="shared" si="41"/>
        <v>148693</v>
      </c>
      <c r="H112" s="253">
        <f t="shared" si="34"/>
        <v>148693</v>
      </c>
    </row>
    <row r="113" spans="1:8">
      <c r="A113" s="141"/>
      <c r="B113" s="142">
        <v>50</v>
      </c>
      <c r="C113" s="143" t="s">
        <v>138</v>
      </c>
      <c r="D113" s="125">
        <f>SUM(D114:D115)</f>
        <v>0</v>
      </c>
      <c r="E113" s="125">
        <f>SUM(E114:E115)</f>
        <v>0</v>
      </c>
      <c r="F113" s="125">
        <f>SUM(F114:F115)</f>
        <v>0</v>
      </c>
      <c r="G113" s="125">
        <f>SUM(G114:G115)</f>
        <v>25398</v>
      </c>
      <c r="H113" s="253">
        <f t="shared" si="34"/>
        <v>25398</v>
      </c>
    </row>
    <row r="114" spans="1:8">
      <c r="A114" s="141"/>
      <c r="B114" s="144">
        <v>5002</v>
      </c>
      <c r="C114" s="143" t="s">
        <v>141</v>
      </c>
      <c r="D114" s="125"/>
      <c r="E114" s="125"/>
      <c r="F114" s="125">
        <f t="shared" si="40"/>
        <v>0</v>
      </c>
      <c r="G114" s="125">
        <f>3600+2000+5300+3000+4500+582</f>
        <v>18982</v>
      </c>
      <c r="H114" s="253">
        <f t="shared" si="34"/>
        <v>18982</v>
      </c>
    </row>
    <row r="115" spans="1:8">
      <c r="A115" s="141"/>
      <c r="B115" s="144">
        <v>506</v>
      </c>
      <c r="C115" s="143" t="s">
        <v>142</v>
      </c>
      <c r="D115" s="125"/>
      <c r="E115" s="125"/>
      <c r="F115" s="125">
        <f t="shared" si="40"/>
        <v>0</v>
      </c>
      <c r="G115" s="125">
        <f>6072+147+192+5</f>
        <v>6416</v>
      </c>
      <c r="H115" s="253">
        <f t="shared" si="34"/>
        <v>6416</v>
      </c>
    </row>
    <row r="116" spans="1:8">
      <c r="A116" s="141"/>
      <c r="B116" s="142">
        <v>55</v>
      </c>
      <c r="C116" s="143" t="s">
        <v>139</v>
      </c>
      <c r="D116" s="125">
        <f>SUM(D117:D122)</f>
        <v>0</v>
      </c>
      <c r="E116" s="125">
        <f>SUM(E117:E122)</f>
        <v>0</v>
      </c>
      <c r="F116" s="125">
        <f>SUM(F117:F122)</f>
        <v>0</v>
      </c>
      <c r="G116" s="125">
        <f>SUM(G117:G122)</f>
        <v>123295</v>
      </c>
      <c r="H116" s="253">
        <f t="shared" si="34"/>
        <v>123295</v>
      </c>
    </row>
    <row r="117" spans="1:8">
      <c r="A117" s="141"/>
      <c r="B117" s="144">
        <v>5503</v>
      </c>
      <c r="C117" s="143" t="s">
        <v>143</v>
      </c>
      <c r="D117" s="125"/>
      <c r="E117" s="125"/>
      <c r="F117" s="125">
        <f t="shared" si="40"/>
        <v>0</v>
      </c>
      <c r="G117" s="125">
        <f>1300+1638+320</f>
        <v>3258</v>
      </c>
      <c r="H117" s="253">
        <f t="shared" si="34"/>
        <v>3258</v>
      </c>
    </row>
    <row r="118" spans="1:8">
      <c r="A118" s="141"/>
      <c r="B118" s="144">
        <v>5511</v>
      </c>
      <c r="C118" s="143" t="s">
        <v>144</v>
      </c>
      <c r="D118" s="125"/>
      <c r="E118" s="125"/>
      <c r="F118" s="125">
        <f t="shared" si="40"/>
        <v>0</v>
      </c>
      <c r="G118" s="125">
        <f>48+65</f>
        <v>113</v>
      </c>
      <c r="H118" s="253">
        <f t="shared" si="34"/>
        <v>113</v>
      </c>
    </row>
    <row r="119" spans="1:8">
      <c r="A119" s="141"/>
      <c r="B119" s="144">
        <v>5513</v>
      </c>
      <c r="C119" s="143" t="s">
        <v>149</v>
      </c>
      <c r="D119" s="125"/>
      <c r="E119" s="125"/>
      <c r="F119" s="125">
        <f t="shared" si="40"/>
        <v>0</v>
      </c>
      <c r="G119" s="125">
        <v>7600</v>
      </c>
      <c r="H119" s="253">
        <f t="shared" si="34"/>
        <v>7600</v>
      </c>
    </row>
    <row r="120" spans="1:8">
      <c r="A120" s="141"/>
      <c r="B120" s="144">
        <v>5515</v>
      </c>
      <c r="C120" s="143" t="s">
        <v>145</v>
      </c>
      <c r="D120" s="125"/>
      <c r="E120" s="125"/>
      <c r="F120" s="125">
        <f t="shared" si="40"/>
        <v>0</v>
      </c>
      <c r="G120" s="125">
        <f>2000</f>
        <v>2000</v>
      </c>
      <c r="H120" s="253">
        <f t="shared" si="34"/>
        <v>2000</v>
      </c>
    </row>
    <row r="121" spans="1:8">
      <c r="A121" s="141"/>
      <c r="B121" s="144">
        <v>5524</v>
      </c>
      <c r="C121" s="143" t="s">
        <v>170</v>
      </c>
      <c r="D121" s="125"/>
      <c r="E121" s="125"/>
      <c r="F121" s="125">
        <f t="shared" si="40"/>
        <v>0</v>
      </c>
      <c r="G121" s="125">
        <f>31099+3950+1000</f>
        <v>36049</v>
      </c>
      <c r="H121" s="253">
        <f t="shared" si="34"/>
        <v>36049</v>
      </c>
    </row>
    <row r="122" spans="1:8">
      <c r="A122" s="141"/>
      <c r="B122" s="144">
        <v>5529</v>
      </c>
      <c r="C122" s="143" t="s">
        <v>175</v>
      </c>
      <c r="D122" s="125"/>
      <c r="E122" s="125"/>
      <c r="F122" s="125">
        <f t="shared" si="40"/>
        <v>0</v>
      </c>
      <c r="G122" s="125">
        <f>74275</f>
        <v>74275</v>
      </c>
      <c r="H122" s="253">
        <f t="shared" si="34"/>
        <v>74275</v>
      </c>
    </row>
    <row r="123" spans="1:8" ht="26.25">
      <c r="A123" s="139" t="s">
        <v>176</v>
      </c>
      <c r="B123" s="139"/>
      <c r="C123" s="148" t="s">
        <v>177</v>
      </c>
      <c r="D123" s="125">
        <f>SUM(D124)</f>
        <v>0</v>
      </c>
      <c r="E123" s="125">
        <f t="shared" ref="E123:G123" si="42">SUM(E124)</f>
        <v>0</v>
      </c>
      <c r="F123" s="125">
        <f t="shared" si="42"/>
        <v>0</v>
      </c>
      <c r="G123" s="125">
        <f t="shared" si="42"/>
        <v>1007</v>
      </c>
      <c r="H123" s="253">
        <f t="shared" si="34"/>
        <v>1007</v>
      </c>
    </row>
    <row r="124" spans="1:8">
      <c r="A124" s="141"/>
      <c r="B124" s="142">
        <v>50</v>
      </c>
      <c r="C124" s="143" t="s">
        <v>138</v>
      </c>
      <c r="D124" s="125">
        <f>SUM(D125:D126)</f>
        <v>0</v>
      </c>
      <c r="E124" s="125">
        <f>SUM(E125:E126)</f>
        <v>0</v>
      </c>
      <c r="F124" s="125">
        <f>SUM(F125:F126)</f>
        <v>0</v>
      </c>
      <c r="G124" s="125">
        <f>SUM(G125:G126)</f>
        <v>1007</v>
      </c>
      <c r="H124" s="253">
        <f t="shared" si="34"/>
        <v>1007</v>
      </c>
    </row>
    <row r="125" spans="1:8">
      <c r="A125" s="141"/>
      <c r="B125" s="144">
        <v>5002</v>
      </c>
      <c r="C125" s="143" t="s">
        <v>141</v>
      </c>
      <c r="D125" s="125"/>
      <c r="E125" s="125"/>
      <c r="F125" s="125">
        <f t="shared" ref="F125" si="43">SUM(D125:E125)</f>
        <v>0</v>
      </c>
      <c r="G125" s="125">
        <v>753</v>
      </c>
      <c r="H125" s="253">
        <f t="shared" si="34"/>
        <v>753</v>
      </c>
    </row>
    <row r="126" spans="1:8">
      <c r="A126" s="141"/>
      <c r="B126" s="144">
        <v>506</v>
      </c>
      <c r="C126" s="143" t="s">
        <v>142</v>
      </c>
      <c r="D126" s="125"/>
      <c r="E126" s="125"/>
      <c r="F126" s="125">
        <f>SUM(D126:E126)</f>
        <v>0</v>
      </c>
      <c r="G126" s="125">
        <v>254</v>
      </c>
      <c r="H126" s="253">
        <f t="shared" si="34"/>
        <v>254</v>
      </c>
    </row>
    <row r="127" spans="1:8" ht="39">
      <c r="A127" s="139" t="s">
        <v>178</v>
      </c>
      <c r="B127" s="139"/>
      <c r="C127" s="147" t="s">
        <v>179</v>
      </c>
      <c r="D127" s="125">
        <f>SUM(D128)</f>
        <v>0</v>
      </c>
      <c r="E127" s="125">
        <f t="shared" ref="E127:G127" si="44">SUM(E128)</f>
        <v>0</v>
      </c>
      <c r="F127" s="125">
        <f t="shared" si="44"/>
        <v>0</v>
      </c>
      <c r="G127" s="125">
        <f t="shared" si="44"/>
        <v>2812</v>
      </c>
      <c r="H127" s="253">
        <f t="shared" si="34"/>
        <v>2812</v>
      </c>
    </row>
    <row r="128" spans="1:8">
      <c r="A128" s="141"/>
      <c r="B128" s="142">
        <v>55</v>
      </c>
      <c r="C128" s="143" t="s">
        <v>139</v>
      </c>
      <c r="D128" s="125">
        <f>SUM(D129:D131)</f>
        <v>0</v>
      </c>
      <c r="E128" s="125">
        <f>SUM(E129:E131)</f>
        <v>0</v>
      </c>
      <c r="F128" s="125">
        <f>SUM(F129:F131)</f>
        <v>0</v>
      </c>
      <c r="G128" s="125">
        <f>SUM(G129:G131)</f>
        <v>2812</v>
      </c>
      <c r="H128" s="253">
        <f t="shared" si="34"/>
        <v>2812</v>
      </c>
    </row>
    <row r="129" spans="1:8">
      <c r="A129" s="141"/>
      <c r="B129" s="144">
        <v>5503</v>
      </c>
      <c r="C129" s="143" t="s">
        <v>143</v>
      </c>
      <c r="D129" s="125"/>
      <c r="E129" s="125"/>
      <c r="F129" s="125">
        <f t="shared" ref="F129:F131" si="45">SUM(D129:E129)</f>
        <v>0</v>
      </c>
      <c r="G129" s="125">
        <v>1023</v>
      </c>
      <c r="H129" s="253">
        <f t="shared" si="34"/>
        <v>1023</v>
      </c>
    </row>
    <row r="130" spans="1:8">
      <c r="A130" s="141"/>
      <c r="B130" s="144">
        <v>5515</v>
      </c>
      <c r="C130" s="143" t="s">
        <v>145</v>
      </c>
      <c r="D130" s="125"/>
      <c r="E130" s="125"/>
      <c r="F130" s="125">
        <f t="shared" si="45"/>
        <v>0</v>
      </c>
      <c r="G130" s="125">
        <v>12</v>
      </c>
      <c r="H130" s="253">
        <f t="shared" si="34"/>
        <v>12</v>
      </c>
    </row>
    <row r="131" spans="1:8">
      <c r="A131" s="141"/>
      <c r="B131" s="144">
        <v>5524</v>
      </c>
      <c r="C131" s="143" t="s">
        <v>170</v>
      </c>
      <c r="D131" s="125"/>
      <c r="E131" s="125"/>
      <c r="F131" s="125">
        <f t="shared" si="45"/>
        <v>0</v>
      </c>
      <c r="G131" s="125">
        <v>1777</v>
      </c>
      <c r="H131" s="253">
        <f t="shared" si="34"/>
        <v>1777</v>
      </c>
    </row>
    <row r="132" spans="1:8">
      <c r="A132" s="139" t="s">
        <v>180</v>
      </c>
      <c r="B132" s="139"/>
      <c r="C132" s="140" t="s">
        <v>181</v>
      </c>
      <c r="D132" s="125">
        <f>SUM(D133)</f>
        <v>0</v>
      </c>
      <c r="E132" s="125">
        <f t="shared" ref="E132:G132" si="46">SUM(E133)</f>
        <v>0</v>
      </c>
      <c r="F132" s="125">
        <f t="shared" si="46"/>
        <v>0</v>
      </c>
      <c r="G132" s="125">
        <f t="shared" si="46"/>
        <v>-4523</v>
      </c>
      <c r="H132" s="253">
        <f t="shared" si="34"/>
        <v>-4523</v>
      </c>
    </row>
    <row r="133" spans="1:8">
      <c r="A133" s="141"/>
      <c r="B133" s="142">
        <v>55</v>
      </c>
      <c r="C133" s="143" t="s">
        <v>139</v>
      </c>
      <c r="D133" s="125">
        <f>SUM(D134:D134)</f>
        <v>0</v>
      </c>
      <c r="E133" s="125">
        <f>SUM(E134:E134)</f>
        <v>0</v>
      </c>
      <c r="F133" s="125">
        <f>SUM(F134:F134)</f>
        <v>0</v>
      </c>
      <c r="G133" s="125">
        <f>SUM(G134:G134)</f>
        <v>-4523</v>
      </c>
      <c r="H133" s="253">
        <f t="shared" si="34"/>
        <v>-4523</v>
      </c>
    </row>
    <row r="134" spans="1:8">
      <c r="A134" s="141"/>
      <c r="B134" s="144">
        <v>5521</v>
      </c>
      <c r="C134" s="143" t="s">
        <v>169</v>
      </c>
      <c r="D134" s="125"/>
      <c r="E134" s="125"/>
      <c r="F134" s="125">
        <f t="shared" ref="F134" si="47">SUM(D134:E134)</f>
        <v>0</v>
      </c>
      <c r="G134" s="125">
        <f>-4623+100</f>
        <v>-4523</v>
      </c>
      <c r="H134" s="253">
        <f t="shared" si="34"/>
        <v>-4523</v>
      </c>
    </row>
    <row r="135" spans="1:8">
      <c r="A135" s="139" t="s">
        <v>154</v>
      </c>
      <c r="B135" s="139"/>
      <c r="C135" s="140" t="s">
        <v>155</v>
      </c>
      <c r="D135" s="125">
        <f>SUM(D136,D140)</f>
        <v>21526</v>
      </c>
      <c r="E135" s="125">
        <f t="shared" ref="E135:G135" si="48">SUM(E136,E140)</f>
        <v>0</v>
      </c>
      <c r="F135" s="125">
        <f t="shared" si="48"/>
        <v>21526</v>
      </c>
      <c r="G135" s="125">
        <f t="shared" si="48"/>
        <v>5770</v>
      </c>
      <c r="H135" s="253">
        <f t="shared" ref="H135:H198" si="49">G135+F135</f>
        <v>27296</v>
      </c>
    </row>
    <row r="136" spans="1:8">
      <c r="A136" s="146"/>
      <c r="B136" s="142">
        <v>50</v>
      </c>
      <c r="C136" s="143" t="s">
        <v>138</v>
      </c>
      <c r="D136" s="125">
        <f>SUM(D137:D139)</f>
        <v>0</v>
      </c>
      <c r="E136" s="125">
        <f>SUM(E137:E139)</f>
        <v>0</v>
      </c>
      <c r="F136" s="125">
        <f>SUM(F137:F139)</f>
        <v>0</v>
      </c>
      <c r="G136" s="125">
        <f>SUM(G137:G139)</f>
        <v>2770</v>
      </c>
      <c r="H136" s="253">
        <f t="shared" si="49"/>
        <v>2770</v>
      </c>
    </row>
    <row r="137" spans="1:8">
      <c r="A137" s="146"/>
      <c r="B137" s="144">
        <v>5002</v>
      </c>
      <c r="C137" s="143" t="s">
        <v>141</v>
      </c>
      <c r="D137" s="125"/>
      <c r="E137" s="125"/>
      <c r="F137" s="125">
        <f t="shared" ref="F137:F142" si="50">SUM(D137:E137)</f>
        <v>0</v>
      </c>
      <c r="G137" s="125">
        <v>1000</v>
      </c>
      <c r="H137" s="253">
        <f t="shared" si="49"/>
        <v>1000</v>
      </c>
    </row>
    <row r="138" spans="1:8">
      <c r="A138" s="146"/>
      <c r="B138" s="144">
        <v>5005</v>
      </c>
      <c r="C138" s="143" t="s">
        <v>148</v>
      </c>
      <c r="D138" s="125"/>
      <c r="E138" s="125"/>
      <c r="F138" s="125">
        <f t="shared" si="50"/>
        <v>0</v>
      </c>
      <c r="G138" s="125">
        <v>1070</v>
      </c>
      <c r="H138" s="253">
        <f t="shared" si="49"/>
        <v>1070</v>
      </c>
    </row>
    <row r="139" spans="1:8">
      <c r="A139" s="146"/>
      <c r="B139" s="144">
        <v>506</v>
      </c>
      <c r="C139" s="143" t="s">
        <v>142</v>
      </c>
      <c r="D139" s="125"/>
      <c r="E139" s="125"/>
      <c r="F139" s="125">
        <f t="shared" si="50"/>
        <v>0</v>
      </c>
      <c r="G139" s="125">
        <v>700</v>
      </c>
      <c r="H139" s="253">
        <f t="shared" si="49"/>
        <v>700</v>
      </c>
    </row>
    <row r="140" spans="1:8">
      <c r="A140" s="146"/>
      <c r="B140" s="142">
        <v>55</v>
      </c>
      <c r="C140" s="143" t="s">
        <v>139</v>
      </c>
      <c r="D140" s="125">
        <f>SUM(D141:D142)</f>
        <v>21526</v>
      </c>
      <c r="E140" s="125">
        <f>SUM(E141:E142)</f>
        <v>0</v>
      </c>
      <c r="F140" s="125">
        <f>SUM(F141:F142)</f>
        <v>21526</v>
      </c>
      <c r="G140" s="125">
        <f>SUM(G141:G142)</f>
        <v>3000</v>
      </c>
      <c r="H140" s="253">
        <f t="shared" si="49"/>
        <v>24526</v>
      </c>
    </row>
    <row r="141" spans="1:8">
      <c r="A141" s="146"/>
      <c r="B141" s="144">
        <v>5503</v>
      </c>
      <c r="C141" s="143" t="s">
        <v>143</v>
      </c>
      <c r="D141" s="125"/>
      <c r="E141" s="125"/>
      <c r="F141" s="125">
        <f t="shared" si="50"/>
        <v>0</v>
      </c>
      <c r="G141" s="125">
        <v>3000</v>
      </c>
      <c r="H141" s="253">
        <f t="shared" si="49"/>
        <v>3000</v>
      </c>
    </row>
    <row r="142" spans="1:8">
      <c r="A142" s="146"/>
      <c r="B142" s="144">
        <v>5514</v>
      </c>
      <c r="C142" s="143" t="s">
        <v>150</v>
      </c>
      <c r="D142" s="125">
        <v>21526</v>
      </c>
      <c r="E142" s="125"/>
      <c r="F142" s="125">
        <f t="shared" si="50"/>
        <v>21526</v>
      </c>
      <c r="G142" s="125"/>
      <c r="H142" s="253">
        <f t="shared" si="49"/>
        <v>21526</v>
      </c>
    </row>
    <row r="143" spans="1:8">
      <c r="A143" s="260" t="s">
        <v>100</v>
      </c>
      <c r="B143" s="263"/>
      <c r="C143" s="264"/>
      <c r="D143" s="128">
        <f>SUM(D144)</f>
        <v>49900</v>
      </c>
      <c r="E143" s="128">
        <f t="shared" ref="E143:G143" si="51">SUM(E144)</f>
        <v>0</v>
      </c>
      <c r="F143" s="128">
        <f t="shared" si="51"/>
        <v>49900</v>
      </c>
      <c r="G143" s="128">
        <f t="shared" si="51"/>
        <v>52453</v>
      </c>
      <c r="H143" s="121">
        <f t="shared" si="49"/>
        <v>102353</v>
      </c>
    </row>
    <row r="144" spans="1:8">
      <c r="A144" s="129" t="s">
        <v>86</v>
      </c>
      <c r="B144" s="129"/>
      <c r="C144" s="150" t="s">
        <v>87</v>
      </c>
      <c r="D144" s="128">
        <f>SUM(D145,D148,D151,D155,D164,D167,D175,D184)</f>
        <v>49900</v>
      </c>
      <c r="E144" s="128">
        <f t="shared" ref="E144:G144" si="52">SUM(E145,E148,E151,E155,E164,E167,E175,E184)</f>
        <v>0</v>
      </c>
      <c r="F144" s="128">
        <f t="shared" si="52"/>
        <v>49900</v>
      </c>
      <c r="G144" s="128">
        <f t="shared" si="52"/>
        <v>52453</v>
      </c>
      <c r="H144" s="121">
        <f t="shared" si="49"/>
        <v>102353</v>
      </c>
    </row>
    <row r="145" spans="1:8">
      <c r="A145" s="130" t="s">
        <v>41</v>
      </c>
      <c r="B145" s="131"/>
      <c r="C145" s="151" t="s">
        <v>101</v>
      </c>
      <c r="D145" s="125">
        <f>SUM(D146)</f>
        <v>9000</v>
      </c>
      <c r="E145" s="125">
        <f t="shared" ref="E145:G145" si="53">SUM(E146)</f>
        <v>0</v>
      </c>
      <c r="F145" s="125">
        <f t="shared" si="53"/>
        <v>9000</v>
      </c>
      <c r="G145" s="125">
        <f t="shared" si="53"/>
        <v>0</v>
      </c>
      <c r="H145" s="253">
        <f t="shared" si="49"/>
        <v>9000</v>
      </c>
    </row>
    <row r="146" spans="1:8">
      <c r="A146" s="135"/>
      <c r="B146" s="123">
        <v>4</v>
      </c>
      <c r="C146" s="149" t="s">
        <v>79</v>
      </c>
      <c r="D146" s="125">
        <f>SUM(D147:D147)</f>
        <v>9000</v>
      </c>
      <c r="E146" s="125">
        <f>SUM(E147:E147)</f>
        <v>0</v>
      </c>
      <c r="F146" s="125">
        <f>SUM(F147:F147)</f>
        <v>9000</v>
      </c>
      <c r="G146" s="125">
        <f>SUM(G147:G147)</f>
        <v>0</v>
      </c>
      <c r="H146" s="253">
        <f t="shared" si="49"/>
        <v>9000</v>
      </c>
    </row>
    <row r="147" spans="1:8">
      <c r="A147" s="135"/>
      <c r="B147" s="122">
        <v>4500</v>
      </c>
      <c r="C147" s="149" t="s">
        <v>163</v>
      </c>
      <c r="D147" s="125">
        <v>9000</v>
      </c>
      <c r="E147" s="125"/>
      <c r="F147" s="125">
        <f t="shared" ref="F147" si="54">SUM(D147:E147)</f>
        <v>9000</v>
      </c>
      <c r="G147" s="125"/>
      <c r="H147" s="253">
        <f t="shared" si="49"/>
        <v>9000</v>
      </c>
    </row>
    <row r="148" spans="1:8">
      <c r="A148" s="130" t="s">
        <v>43</v>
      </c>
      <c r="B148" s="131"/>
      <c r="C148" s="151" t="s">
        <v>102</v>
      </c>
      <c r="D148" s="125">
        <f>SUM(D149)</f>
        <v>3400</v>
      </c>
      <c r="E148" s="125">
        <f t="shared" ref="E148:G149" si="55">SUM(E149)</f>
        <v>0</v>
      </c>
      <c r="F148" s="125">
        <f t="shared" si="55"/>
        <v>3400</v>
      </c>
      <c r="G148" s="125">
        <f t="shared" si="55"/>
        <v>0</v>
      </c>
      <c r="H148" s="253">
        <f t="shared" si="49"/>
        <v>3400</v>
      </c>
    </row>
    <row r="149" spans="1:8">
      <c r="A149" s="135"/>
      <c r="B149" s="123">
        <v>4</v>
      </c>
      <c r="C149" s="149" t="s">
        <v>79</v>
      </c>
      <c r="D149" s="125">
        <f>SUM(D150)</f>
        <v>3400</v>
      </c>
      <c r="E149" s="125">
        <f t="shared" si="55"/>
        <v>0</v>
      </c>
      <c r="F149" s="125">
        <f t="shared" si="55"/>
        <v>3400</v>
      </c>
      <c r="G149" s="125">
        <f t="shared" si="55"/>
        <v>0</v>
      </c>
      <c r="H149" s="253">
        <f t="shared" si="49"/>
        <v>3400</v>
      </c>
    </row>
    <row r="150" spans="1:8">
      <c r="A150" s="135"/>
      <c r="B150" s="122">
        <v>4500</v>
      </c>
      <c r="C150" s="149" t="s">
        <v>163</v>
      </c>
      <c r="D150" s="125">
        <v>3400</v>
      </c>
      <c r="E150" s="125"/>
      <c r="F150" s="125">
        <f t="shared" ref="F150:F154" si="56">SUM(D150:E150)</f>
        <v>3400</v>
      </c>
      <c r="G150" s="125"/>
      <c r="H150" s="253">
        <f t="shared" si="49"/>
        <v>3400</v>
      </c>
    </row>
    <row r="151" spans="1:8">
      <c r="A151" s="130" t="s">
        <v>44</v>
      </c>
      <c r="B151" s="131"/>
      <c r="C151" s="134" t="s">
        <v>182</v>
      </c>
      <c r="D151" s="125">
        <f>SUM(D152)</f>
        <v>0</v>
      </c>
      <c r="E151" s="125">
        <f t="shared" ref="E151:G151" si="57">SUM(E152)</f>
        <v>0</v>
      </c>
      <c r="F151" s="125">
        <f t="shared" si="57"/>
        <v>0</v>
      </c>
      <c r="G151" s="125">
        <f t="shared" si="57"/>
        <v>6667</v>
      </c>
      <c r="H151" s="253">
        <f t="shared" si="49"/>
        <v>6667</v>
      </c>
    </row>
    <row r="152" spans="1:8">
      <c r="A152" s="135"/>
      <c r="B152" s="123">
        <v>50</v>
      </c>
      <c r="C152" s="133" t="s">
        <v>138</v>
      </c>
      <c r="D152" s="125">
        <f>SUM(D153:D154)</f>
        <v>0</v>
      </c>
      <c r="E152" s="125">
        <f>SUM(E153:E154)</f>
        <v>0</v>
      </c>
      <c r="F152" s="125">
        <f>SUM(F153:F154)</f>
        <v>0</v>
      </c>
      <c r="G152" s="125">
        <f>SUM(G153:G154)</f>
        <v>6667</v>
      </c>
      <c r="H152" s="253">
        <f t="shared" si="49"/>
        <v>6667</v>
      </c>
    </row>
    <row r="153" spans="1:8">
      <c r="A153" s="135"/>
      <c r="B153" s="122">
        <v>5002</v>
      </c>
      <c r="C153" s="133" t="s">
        <v>141</v>
      </c>
      <c r="D153" s="125"/>
      <c r="E153" s="125"/>
      <c r="F153" s="125">
        <f t="shared" si="56"/>
        <v>0</v>
      </c>
      <c r="G153" s="125">
        <v>5055</v>
      </c>
      <c r="H153" s="253">
        <f t="shared" si="49"/>
        <v>5055</v>
      </c>
    </row>
    <row r="154" spans="1:8">
      <c r="A154" s="135"/>
      <c r="B154" s="122">
        <v>506</v>
      </c>
      <c r="C154" s="133" t="s">
        <v>142</v>
      </c>
      <c r="D154" s="125"/>
      <c r="E154" s="125"/>
      <c r="F154" s="125">
        <f t="shared" si="56"/>
        <v>0</v>
      </c>
      <c r="G154" s="125">
        <v>1612</v>
      </c>
      <c r="H154" s="253">
        <f t="shared" si="49"/>
        <v>1612</v>
      </c>
    </row>
    <row r="155" spans="1:8">
      <c r="A155" s="130" t="s">
        <v>45</v>
      </c>
      <c r="B155" s="131"/>
      <c r="C155" s="134" t="s">
        <v>103</v>
      </c>
      <c r="D155" s="125">
        <f>SUM(D156,D159)</f>
        <v>0</v>
      </c>
      <c r="E155" s="125">
        <f t="shared" ref="E155:G155" si="58">SUM(E156,E159)</f>
        <v>0</v>
      </c>
      <c r="F155" s="125">
        <f t="shared" si="58"/>
        <v>0</v>
      </c>
      <c r="G155" s="125">
        <f t="shared" si="58"/>
        <v>24557</v>
      </c>
      <c r="H155" s="253">
        <f t="shared" si="49"/>
        <v>24557</v>
      </c>
    </row>
    <row r="156" spans="1:8">
      <c r="A156" s="135"/>
      <c r="B156" s="123">
        <v>50</v>
      </c>
      <c r="C156" s="133" t="s">
        <v>138</v>
      </c>
      <c r="D156" s="125">
        <f>SUM(D157:D158)</f>
        <v>0</v>
      </c>
      <c r="E156" s="125">
        <f>SUM(E157:E158)</f>
        <v>0</v>
      </c>
      <c r="F156" s="125">
        <f>SUM(F157:F158)</f>
        <v>0</v>
      </c>
      <c r="G156" s="125">
        <f>SUM(G157:G158)</f>
        <v>3952</v>
      </c>
      <c r="H156" s="253">
        <f t="shared" si="49"/>
        <v>3952</v>
      </c>
    </row>
    <row r="157" spans="1:8">
      <c r="A157" s="135"/>
      <c r="B157" s="122">
        <v>5002</v>
      </c>
      <c r="C157" s="133" t="s">
        <v>141</v>
      </c>
      <c r="D157" s="125"/>
      <c r="E157" s="125"/>
      <c r="F157" s="125">
        <f t="shared" ref="F157:F163" si="59">SUM(D157:E157)</f>
        <v>0</v>
      </c>
      <c r="G157" s="125">
        <v>2600</v>
      </c>
      <c r="H157" s="253">
        <f t="shared" si="49"/>
        <v>2600</v>
      </c>
    </row>
    <row r="158" spans="1:8">
      <c r="A158" s="135"/>
      <c r="B158" s="122">
        <v>506</v>
      </c>
      <c r="C158" s="133" t="s">
        <v>142</v>
      </c>
      <c r="D158" s="125"/>
      <c r="E158" s="125"/>
      <c r="F158" s="125">
        <f t="shared" si="59"/>
        <v>0</v>
      </c>
      <c r="G158" s="125">
        <v>1352</v>
      </c>
      <c r="H158" s="253">
        <f t="shared" si="49"/>
        <v>1352</v>
      </c>
    </row>
    <row r="159" spans="1:8">
      <c r="A159" s="135"/>
      <c r="B159" s="123">
        <v>55</v>
      </c>
      <c r="C159" s="133" t="s">
        <v>139</v>
      </c>
      <c r="D159" s="125">
        <f>SUM(D160:D163)</f>
        <v>0</v>
      </c>
      <c r="E159" s="125">
        <f>SUM(E160:E163)</f>
        <v>0</v>
      </c>
      <c r="F159" s="125">
        <f>SUM(F160:F163)</f>
        <v>0</v>
      </c>
      <c r="G159" s="125">
        <f>SUM(G160:G163)</f>
        <v>20605</v>
      </c>
      <c r="H159" s="253">
        <f t="shared" si="49"/>
        <v>20605</v>
      </c>
    </row>
    <row r="160" spans="1:8">
      <c r="A160" s="135"/>
      <c r="B160" s="122">
        <v>5504</v>
      </c>
      <c r="C160" s="133" t="s">
        <v>22</v>
      </c>
      <c r="D160" s="125"/>
      <c r="E160" s="125"/>
      <c r="F160" s="125">
        <f t="shared" si="59"/>
        <v>0</v>
      </c>
      <c r="G160" s="125">
        <v>1800</v>
      </c>
      <c r="H160" s="253">
        <f t="shared" si="49"/>
        <v>1800</v>
      </c>
    </row>
    <row r="161" spans="1:8">
      <c r="A161" s="135"/>
      <c r="B161" s="122">
        <v>5511</v>
      </c>
      <c r="C161" s="133" t="s">
        <v>144</v>
      </c>
      <c r="D161" s="125"/>
      <c r="E161" s="125"/>
      <c r="F161" s="125">
        <f t="shared" si="59"/>
        <v>0</v>
      </c>
      <c r="G161" s="125">
        <v>8348</v>
      </c>
      <c r="H161" s="253">
        <f t="shared" si="49"/>
        <v>8348</v>
      </c>
    </row>
    <row r="162" spans="1:8">
      <c r="A162" s="135"/>
      <c r="B162" s="122">
        <v>5515</v>
      </c>
      <c r="C162" s="133" t="s">
        <v>145</v>
      </c>
      <c r="D162" s="125"/>
      <c r="E162" s="125"/>
      <c r="F162" s="125">
        <f t="shared" si="59"/>
        <v>0</v>
      </c>
      <c r="G162" s="125">
        <v>3848</v>
      </c>
      <c r="H162" s="253">
        <f t="shared" si="49"/>
        <v>3848</v>
      </c>
    </row>
    <row r="163" spans="1:8" ht="26.25">
      <c r="A163" s="135"/>
      <c r="B163" s="122">
        <v>5525</v>
      </c>
      <c r="C163" s="124" t="s">
        <v>158</v>
      </c>
      <c r="D163" s="125"/>
      <c r="E163" s="125"/>
      <c r="F163" s="125">
        <f t="shared" si="59"/>
        <v>0</v>
      </c>
      <c r="G163" s="125">
        <v>6609</v>
      </c>
      <c r="H163" s="253">
        <f t="shared" si="49"/>
        <v>6609</v>
      </c>
    </row>
    <row r="164" spans="1:8">
      <c r="A164" s="130" t="s">
        <v>183</v>
      </c>
      <c r="B164" s="131"/>
      <c r="C164" s="134" t="s">
        <v>184</v>
      </c>
      <c r="D164" s="125">
        <f>SUM(D165)</f>
        <v>18000</v>
      </c>
      <c r="E164" s="125">
        <f t="shared" ref="E164:G164" si="60">SUM(E165)</f>
        <v>0</v>
      </c>
      <c r="F164" s="125">
        <f t="shared" si="60"/>
        <v>18000</v>
      </c>
      <c r="G164" s="125">
        <f t="shared" si="60"/>
        <v>0</v>
      </c>
      <c r="H164" s="253">
        <f t="shared" si="49"/>
        <v>18000</v>
      </c>
    </row>
    <row r="165" spans="1:8">
      <c r="A165" s="135"/>
      <c r="B165" s="123">
        <v>4</v>
      </c>
      <c r="C165" s="133" t="s">
        <v>79</v>
      </c>
      <c r="D165" s="125">
        <f>SUM(D166:D166)</f>
        <v>18000</v>
      </c>
      <c r="E165" s="125">
        <f>SUM(E166:E166)</f>
        <v>0</v>
      </c>
      <c r="F165" s="125">
        <f>SUM(F166:F166)</f>
        <v>18000</v>
      </c>
      <c r="G165" s="125">
        <f>SUM(G166:G166)</f>
        <v>0</v>
      </c>
      <c r="H165" s="253">
        <f t="shared" si="49"/>
        <v>18000</v>
      </c>
    </row>
    <row r="166" spans="1:8">
      <c r="A166" s="135"/>
      <c r="B166" s="122">
        <v>4500</v>
      </c>
      <c r="C166" s="149" t="s">
        <v>163</v>
      </c>
      <c r="D166" s="125">
        <v>18000</v>
      </c>
      <c r="E166" s="125"/>
      <c r="F166" s="125">
        <f t="shared" ref="F166" si="61">SUM(D166:E166)</f>
        <v>18000</v>
      </c>
      <c r="G166" s="125"/>
      <c r="H166" s="253">
        <f t="shared" si="49"/>
        <v>18000</v>
      </c>
    </row>
    <row r="167" spans="1:8" ht="26.25">
      <c r="A167" s="130" t="s">
        <v>46</v>
      </c>
      <c r="B167" s="131"/>
      <c r="C167" s="132" t="s">
        <v>185</v>
      </c>
      <c r="D167" s="152">
        <f>SUM(D168,D172)</f>
        <v>0</v>
      </c>
      <c r="E167" s="152">
        <f t="shared" ref="E167:G167" si="62">SUM(E168,E172)</f>
        <v>0</v>
      </c>
      <c r="F167" s="152">
        <f t="shared" si="62"/>
        <v>0</v>
      </c>
      <c r="G167" s="152">
        <f t="shared" si="62"/>
        <v>6722</v>
      </c>
      <c r="H167" s="253">
        <f t="shared" si="49"/>
        <v>6722</v>
      </c>
    </row>
    <row r="168" spans="1:8">
      <c r="A168" s="135"/>
      <c r="B168" s="123">
        <v>50</v>
      </c>
      <c r="C168" s="133" t="s">
        <v>138</v>
      </c>
      <c r="D168" s="125">
        <f>SUM(D169:D171)</f>
        <v>0</v>
      </c>
      <c r="E168" s="125">
        <f>SUM(E169:E171)</f>
        <v>0</v>
      </c>
      <c r="F168" s="125">
        <f>SUM(F169:F171)</f>
        <v>0</v>
      </c>
      <c r="G168" s="125">
        <f>SUM(G169:G171)</f>
        <v>4683</v>
      </c>
      <c r="H168" s="253">
        <f t="shared" si="49"/>
        <v>4683</v>
      </c>
    </row>
    <row r="169" spans="1:8">
      <c r="A169" s="135"/>
      <c r="B169" s="122">
        <v>5002</v>
      </c>
      <c r="C169" s="133" t="s">
        <v>141</v>
      </c>
      <c r="D169" s="125"/>
      <c r="E169" s="125"/>
      <c r="F169" s="125">
        <f t="shared" ref="F169:F174" si="63">SUM(D169:E169)</f>
        <v>0</v>
      </c>
      <c r="G169" s="125">
        <v>1500</v>
      </c>
      <c r="H169" s="253">
        <f t="shared" si="49"/>
        <v>1500</v>
      </c>
    </row>
    <row r="170" spans="1:8">
      <c r="A170" s="135"/>
      <c r="B170" s="122">
        <v>5005</v>
      </c>
      <c r="C170" s="133" t="s">
        <v>148</v>
      </c>
      <c r="D170" s="125"/>
      <c r="E170" s="125"/>
      <c r="F170" s="125">
        <f t="shared" si="63"/>
        <v>0</v>
      </c>
      <c r="G170" s="125">
        <v>2000</v>
      </c>
      <c r="H170" s="253">
        <f t="shared" si="49"/>
        <v>2000</v>
      </c>
    </row>
    <row r="171" spans="1:8">
      <c r="A171" s="135"/>
      <c r="B171" s="122">
        <v>506</v>
      </c>
      <c r="C171" s="133" t="s">
        <v>142</v>
      </c>
      <c r="D171" s="125"/>
      <c r="E171" s="125"/>
      <c r="F171" s="125">
        <f t="shared" si="63"/>
        <v>0</v>
      </c>
      <c r="G171" s="125">
        <v>1183</v>
      </c>
      <c r="H171" s="253">
        <f t="shared" si="49"/>
        <v>1183</v>
      </c>
    </row>
    <row r="172" spans="1:8">
      <c r="A172" s="135"/>
      <c r="B172" s="123">
        <v>55</v>
      </c>
      <c r="C172" s="133" t="s">
        <v>139</v>
      </c>
      <c r="D172" s="125">
        <f>SUM(D173:D174)</f>
        <v>0</v>
      </c>
      <c r="E172" s="125">
        <f>SUM(E173:E174)</f>
        <v>0</v>
      </c>
      <c r="F172" s="125">
        <f>SUM(F173:F174)</f>
        <v>0</v>
      </c>
      <c r="G172" s="125">
        <f>SUM(G173:G174)</f>
        <v>2039</v>
      </c>
      <c r="H172" s="253">
        <f t="shared" si="49"/>
        <v>2039</v>
      </c>
    </row>
    <row r="173" spans="1:8">
      <c r="A173" s="135"/>
      <c r="B173" s="122">
        <v>5522</v>
      </c>
      <c r="C173" s="133" t="s">
        <v>146</v>
      </c>
      <c r="D173" s="125"/>
      <c r="E173" s="125"/>
      <c r="F173" s="125">
        <f t="shared" si="63"/>
        <v>0</v>
      </c>
      <c r="G173" s="125">
        <v>500</v>
      </c>
      <c r="H173" s="253">
        <f t="shared" si="49"/>
        <v>500</v>
      </c>
    </row>
    <row r="174" spans="1:8" ht="26.25">
      <c r="A174" s="135"/>
      <c r="B174" s="122">
        <v>5525</v>
      </c>
      <c r="C174" s="124" t="s">
        <v>158</v>
      </c>
      <c r="D174" s="125"/>
      <c r="E174" s="125"/>
      <c r="F174" s="125">
        <f t="shared" si="63"/>
        <v>0</v>
      </c>
      <c r="G174" s="125">
        <v>1539</v>
      </c>
      <c r="H174" s="253">
        <f t="shared" si="49"/>
        <v>1539</v>
      </c>
    </row>
    <row r="175" spans="1:8">
      <c r="A175" s="130" t="s">
        <v>47</v>
      </c>
      <c r="B175" s="131"/>
      <c r="C175" s="134" t="s">
        <v>187</v>
      </c>
      <c r="D175" s="125">
        <f>SUM(D176,D179)</f>
        <v>2500</v>
      </c>
      <c r="E175" s="125">
        <f t="shared" ref="E175:G175" si="64">SUM(E176,E179)</f>
        <v>0</v>
      </c>
      <c r="F175" s="125">
        <f t="shared" si="64"/>
        <v>2500</v>
      </c>
      <c r="G175" s="125">
        <f t="shared" si="64"/>
        <v>14507</v>
      </c>
      <c r="H175" s="253">
        <f t="shared" si="49"/>
        <v>17007</v>
      </c>
    </row>
    <row r="176" spans="1:8">
      <c r="A176" s="135"/>
      <c r="B176" s="123">
        <v>50</v>
      </c>
      <c r="C176" s="133" t="s">
        <v>138</v>
      </c>
      <c r="D176" s="125">
        <f>SUM(D177:D178)</f>
        <v>2500</v>
      </c>
      <c r="E176" s="125">
        <f>SUM(E177:E178)</f>
        <v>0</v>
      </c>
      <c r="F176" s="125">
        <f>SUM(F177:F178)</f>
        <v>2500</v>
      </c>
      <c r="G176" s="125">
        <f>SUM(G177:G178)</f>
        <v>1204</v>
      </c>
      <c r="H176" s="253">
        <f t="shared" si="49"/>
        <v>3704</v>
      </c>
    </row>
    <row r="177" spans="1:8">
      <c r="A177" s="135"/>
      <c r="B177" s="122">
        <v>5005</v>
      </c>
      <c r="C177" s="133" t="s">
        <v>148</v>
      </c>
      <c r="D177" s="125">
        <v>1868</v>
      </c>
      <c r="E177" s="125"/>
      <c r="F177" s="125">
        <f t="shared" ref="F177:F183" si="65">SUM(D177:E177)</f>
        <v>1868</v>
      </c>
      <c r="G177" s="125">
        <v>900</v>
      </c>
      <c r="H177" s="253">
        <f t="shared" si="49"/>
        <v>2768</v>
      </c>
    </row>
    <row r="178" spans="1:8">
      <c r="A178" s="135"/>
      <c r="B178" s="122">
        <v>506</v>
      </c>
      <c r="C178" s="133" t="s">
        <v>142</v>
      </c>
      <c r="D178" s="125">
        <v>632</v>
      </c>
      <c r="E178" s="125"/>
      <c r="F178" s="125">
        <f t="shared" si="65"/>
        <v>632</v>
      </c>
      <c r="G178" s="125">
        <v>304</v>
      </c>
      <c r="H178" s="253">
        <f t="shared" si="49"/>
        <v>936</v>
      </c>
    </row>
    <row r="179" spans="1:8">
      <c r="A179" s="135"/>
      <c r="B179" s="123">
        <v>55</v>
      </c>
      <c r="C179" s="133" t="s">
        <v>139</v>
      </c>
      <c r="D179" s="125">
        <f>SUM(D180:D183)</f>
        <v>0</v>
      </c>
      <c r="E179" s="125">
        <f>SUM(E180:E183)</f>
        <v>0</v>
      </c>
      <c r="F179" s="125">
        <f>SUM(F180:F183)</f>
        <v>0</v>
      </c>
      <c r="G179" s="125">
        <f>SUM(G180:G183)</f>
        <v>13303</v>
      </c>
      <c r="H179" s="253">
        <f t="shared" si="49"/>
        <v>13303</v>
      </c>
    </row>
    <row r="180" spans="1:8">
      <c r="A180" s="135"/>
      <c r="B180" s="122">
        <v>5500</v>
      </c>
      <c r="C180" s="133" t="s">
        <v>21</v>
      </c>
      <c r="D180" s="125"/>
      <c r="E180" s="125"/>
      <c r="F180" s="125">
        <f t="shared" si="65"/>
        <v>0</v>
      </c>
      <c r="G180" s="125">
        <v>2000</v>
      </c>
      <c r="H180" s="253">
        <f t="shared" si="49"/>
        <v>2000</v>
      </c>
    </row>
    <row r="181" spans="1:8">
      <c r="A181" s="135"/>
      <c r="B181" s="122">
        <v>5504</v>
      </c>
      <c r="C181" s="133" t="s">
        <v>22</v>
      </c>
      <c r="D181" s="125"/>
      <c r="E181" s="125"/>
      <c r="F181" s="125">
        <f t="shared" si="65"/>
        <v>0</v>
      </c>
      <c r="G181" s="125">
        <v>2000</v>
      </c>
      <c r="H181" s="253">
        <f t="shared" si="49"/>
        <v>2000</v>
      </c>
    </row>
    <row r="182" spans="1:8">
      <c r="A182" s="135"/>
      <c r="B182" s="122">
        <v>5515</v>
      </c>
      <c r="C182" s="133" t="s">
        <v>145</v>
      </c>
      <c r="D182" s="125"/>
      <c r="E182" s="125"/>
      <c r="F182" s="125">
        <f t="shared" si="65"/>
        <v>0</v>
      </c>
      <c r="G182" s="125">
        <v>1000</v>
      </c>
      <c r="H182" s="253">
        <f t="shared" si="49"/>
        <v>1000</v>
      </c>
    </row>
    <row r="183" spans="1:8" ht="26.25">
      <c r="A183" s="135"/>
      <c r="B183" s="122">
        <v>5525</v>
      </c>
      <c r="C183" s="124" t="s">
        <v>158</v>
      </c>
      <c r="D183" s="125"/>
      <c r="E183" s="125"/>
      <c r="F183" s="125">
        <f t="shared" si="65"/>
        <v>0</v>
      </c>
      <c r="G183" s="125">
        <v>8303</v>
      </c>
      <c r="H183" s="253">
        <f t="shared" si="49"/>
        <v>8303</v>
      </c>
    </row>
    <row r="184" spans="1:8">
      <c r="A184" s="130" t="s">
        <v>50</v>
      </c>
      <c r="B184" s="131"/>
      <c r="C184" s="134" t="s">
        <v>166</v>
      </c>
      <c r="D184" s="125">
        <f>SUM(D185)</f>
        <v>17000</v>
      </c>
      <c r="E184" s="125">
        <f t="shared" ref="E184:G184" si="66">SUM(E185)</f>
        <v>0</v>
      </c>
      <c r="F184" s="125">
        <f t="shared" si="66"/>
        <v>17000</v>
      </c>
      <c r="G184" s="125">
        <f t="shared" si="66"/>
        <v>0</v>
      </c>
      <c r="H184" s="253">
        <f t="shared" si="49"/>
        <v>17000</v>
      </c>
    </row>
    <row r="185" spans="1:8">
      <c r="A185" s="135"/>
      <c r="B185" s="123">
        <v>4</v>
      </c>
      <c r="C185" s="133" t="s">
        <v>79</v>
      </c>
      <c r="D185" s="153">
        <f>SUM(D186:D186)</f>
        <v>17000</v>
      </c>
      <c r="E185" s="125">
        <f>SUM(E186:E186)</f>
        <v>0</v>
      </c>
      <c r="F185" s="125">
        <f>SUM(F186:F186)</f>
        <v>17000</v>
      </c>
      <c r="G185" s="125">
        <f>SUM(G186:G186)</f>
        <v>0</v>
      </c>
      <c r="H185" s="253">
        <f t="shared" si="49"/>
        <v>17000</v>
      </c>
    </row>
    <row r="186" spans="1:8">
      <c r="A186" s="135"/>
      <c r="B186" s="122">
        <v>4500</v>
      </c>
      <c r="C186" s="149" t="s">
        <v>163</v>
      </c>
      <c r="D186" s="153">
        <v>17000</v>
      </c>
      <c r="E186" s="125"/>
      <c r="F186" s="125">
        <f t="shared" ref="F186" si="67">SUM(D186:E186)</f>
        <v>17000</v>
      </c>
      <c r="G186" s="125"/>
      <c r="H186" s="253">
        <f t="shared" si="49"/>
        <v>17000</v>
      </c>
    </row>
    <row r="187" spans="1:8">
      <c r="A187" s="260" t="s">
        <v>104</v>
      </c>
      <c r="B187" s="265"/>
      <c r="C187" s="265"/>
      <c r="D187" s="121">
        <f>SUM(D188,D192,D210,D217)</f>
        <v>428274</v>
      </c>
      <c r="E187" s="121">
        <f>SUM(E188,E192,E210,E217)</f>
        <v>0</v>
      </c>
      <c r="F187" s="121">
        <f>SUM(F188,F192,F210,F217)</f>
        <v>428274</v>
      </c>
      <c r="G187" s="121">
        <f>SUM(G188,G192,G210,G217)</f>
        <v>0</v>
      </c>
      <c r="H187" s="121">
        <f t="shared" si="49"/>
        <v>428274</v>
      </c>
    </row>
    <row r="188" spans="1:8">
      <c r="A188" s="129" t="s">
        <v>152</v>
      </c>
      <c r="B188" s="129"/>
      <c r="C188" s="126" t="s">
        <v>153</v>
      </c>
      <c r="D188" s="128">
        <f>SUM(D189)</f>
        <v>20000</v>
      </c>
      <c r="E188" s="128">
        <f t="shared" ref="E188:G189" si="68">SUM(E189)</f>
        <v>0</v>
      </c>
      <c r="F188" s="128">
        <f t="shared" si="68"/>
        <v>20000</v>
      </c>
      <c r="G188" s="128">
        <f t="shared" si="68"/>
        <v>0</v>
      </c>
      <c r="H188" s="121">
        <f t="shared" si="49"/>
        <v>20000</v>
      </c>
    </row>
    <row r="189" spans="1:8">
      <c r="A189" s="131" t="s">
        <v>25</v>
      </c>
      <c r="B189" s="131"/>
      <c r="C189" s="134" t="s">
        <v>189</v>
      </c>
      <c r="D189" s="125">
        <f>SUM(D190)</f>
        <v>20000</v>
      </c>
      <c r="E189" s="125">
        <f t="shared" si="68"/>
        <v>0</v>
      </c>
      <c r="F189" s="125">
        <f t="shared" si="68"/>
        <v>20000</v>
      </c>
      <c r="G189" s="125">
        <f t="shared" si="68"/>
        <v>0</v>
      </c>
      <c r="H189" s="253">
        <f t="shared" si="49"/>
        <v>20000</v>
      </c>
    </row>
    <row r="190" spans="1:8">
      <c r="A190" s="136"/>
      <c r="B190" s="123">
        <v>55</v>
      </c>
      <c r="C190" s="133" t="s">
        <v>139</v>
      </c>
      <c r="D190" s="125">
        <f>SUM(D191)</f>
        <v>20000</v>
      </c>
      <c r="E190" s="125"/>
      <c r="F190" s="125">
        <f t="shared" ref="F190" si="69">SUM(D190:E190)</f>
        <v>20000</v>
      </c>
      <c r="G190" s="125"/>
      <c r="H190" s="253">
        <f t="shared" si="49"/>
        <v>20000</v>
      </c>
    </row>
    <row r="191" spans="1:8">
      <c r="A191" s="136"/>
      <c r="B191" s="122">
        <v>5540</v>
      </c>
      <c r="C191" s="133" t="s">
        <v>161</v>
      </c>
      <c r="D191" s="125">
        <v>20000</v>
      </c>
      <c r="E191" s="125"/>
      <c r="F191" s="125">
        <f t="shared" ref="F191:F200" si="70">SUM(D191:E191)</f>
        <v>20000</v>
      </c>
      <c r="G191" s="125"/>
      <c r="H191" s="253">
        <f t="shared" si="49"/>
        <v>20000</v>
      </c>
    </row>
    <row r="192" spans="1:8">
      <c r="A192" s="129" t="s">
        <v>91</v>
      </c>
      <c r="B192" s="129"/>
      <c r="C192" s="126" t="s">
        <v>92</v>
      </c>
      <c r="D192" s="121">
        <f>SUM(D193,D201,D206)</f>
        <v>303374</v>
      </c>
      <c r="E192" s="121">
        <f t="shared" ref="E192:G192" si="71">SUM(E193,E201,E206)</f>
        <v>0</v>
      </c>
      <c r="F192" s="121">
        <f t="shared" si="71"/>
        <v>303374</v>
      </c>
      <c r="G192" s="121">
        <f t="shared" si="71"/>
        <v>0</v>
      </c>
      <c r="H192" s="121">
        <f t="shared" si="49"/>
        <v>303374</v>
      </c>
    </row>
    <row r="193" spans="1:8">
      <c r="A193" s="131" t="s">
        <v>105</v>
      </c>
      <c r="B193" s="131"/>
      <c r="C193" s="134" t="s">
        <v>106</v>
      </c>
      <c r="D193" s="125">
        <f>SUM(D194,D198)</f>
        <v>245374</v>
      </c>
      <c r="E193" s="125">
        <f t="shared" ref="E193:G193" si="72">SUM(E194,E198)</f>
        <v>0</v>
      </c>
      <c r="F193" s="125">
        <f t="shared" si="72"/>
        <v>245374</v>
      </c>
      <c r="G193" s="125">
        <f t="shared" si="72"/>
        <v>0</v>
      </c>
      <c r="H193" s="253">
        <f t="shared" si="49"/>
        <v>245374</v>
      </c>
    </row>
    <row r="194" spans="1:8">
      <c r="A194" s="131"/>
      <c r="B194" s="123">
        <v>50</v>
      </c>
      <c r="C194" s="133" t="s">
        <v>138</v>
      </c>
      <c r="D194" s="125">
        <f>SUM(D195:D197)</f>
        <v>18974</v>
      </c>
      <c r="E194" s="125">
        <f>SUM(E195:E197)</f>
        <v>0</v>
      </c>
      <c r="F194" s="125">
        <f>SUM(F195:F197)</f>
        <v>18974</v>
      </c>
      <c r="G194" s="125">
        <f>SUM(G195:G197)</f>
        <v>0</v>
      </c>
      <c r="H194" s="253">
        <f t="shared" si="49"/>
        <v>18974</v>
      </c>
    </row>
    <row r="195" spans="1:8">
      <c r="A195" s="131"/>
      <c r="B195" s="122">
        <v>5001</v>
      </c>
      <c r="C195" s="133" t="s">
        <v>140</v>
      </c>
      <c r="D195" s="125">
        <v>11692</v>
      </c>
      <c r="E195" s="125"/>
      <c r="F195" s="125">
        <f t="shared" ref="F195:F197" si="73">SUM(D195:E195)</f>
        <v>11692</v>
      </c>
      <c r="G195" s="125"/>
      <c r="H195" s="253">
        <f t="shared" si="49"/>
        <v>11692</v>
      </c>
    </row>
    <row r="196" spans="1:8">
      <c r="A196" s="131"/>
      <c r="B196" s="122">
        <v>5002</v>
      </c>
      <c r="C196" s="133" t="s">
        <v>141</v>
      </c>
      <c r="D196" s="125">
        <v>2489</v>
      </c>
      <c r="E196" s="125"/>
      <c r="F196" s="125">
        <f t="shared" si="73"/>
        <v>2489</v>
      </c>
      <c r="G196" s="125"/>
      <c r="H196" s="253">
        <f t="shared" si="49"/>
        <v>2489</v>
      </c>
    </row>
    <row r="197" spans="1:8">
      <c r="A197" s="131"/>
      <c r="B197" s="122">
        <v>506</v>
      </c>
      <c r="C197" s="133" t="s">
        <v>142</v>
      </c>
      <c r="D197" s="125">
        <v>4793</v>
      </c>
      <c r="E197" s="125"/>
      <c r="F197" s="125">
        <f t="shared" si="73"/>
        <v>4793</v>
      </c>
      <c r="G197" s="125"/>
      <c r="H197" s="253">
        <f t="shared" si="49"/>
        <v>4793</v>
      </c>
    </row>
    <row r="198" spans="1:8">
      <c r="A198" s="136"/>
      <c r="B198" s="123">
        <v>55</v>
      </c>
      <c r="C198" s="133" t="s">
        <v>139</v>
      </c>
      <c r="D198" s="125">
        <f>SUM(D199:D200)</f>
        <v>226400</v>
      </c>
      <c r="E198" s="125">
        <f t="shared" ref="E198:G198" si="74">SUM(E199:E200)</f>
        <v>0</v>
      </c>
      <c r="F198" s="125">
        <f t="shared" si="74"/>
        <v>226400</v>
      </c>
      <c r="G198" s="125">
        <f t="shared" si="74"/>
        <v>0</v>
      </c>
      <c r="H198" s="253">
        <f t="shared" si="49"/>
        <v>226400</v>
      </c>
    </row>
    <row r="199" spans="1:8">
      <c r="A199" s="136"/>
      <c r="B199" s="122">
        <v>5502</v>
      </c>
      <c r="C199" s="133" t="s">
        <v>157</v>
      </c>
      <c r="D199" s="125">
        <v>15000</v>
      </c>
      <c r="E199" s="125"/>
      <c r="F199" s="125">
        <f t="shared" si="70"/>
        <v>15000</v>
      </c>
      <c r="G199" s="125"/>
      <c r="H199" s="253">
        <f t="shared" ref="H199:H262" si="75">G199+F199</f>
        <v>15000</v>
      </c>
    </row>
    <row r="200" spans="1:8">
      <c r="A200" s="136"/>
      <c r="B200" s="122">
        <v>5512</v>
      </c>
      <c r="C200" s="133" t="s">
        <v>168</v>
      </c>
      <c r="D200" s="125">
        <f>120000+75400+6000+10000</f>
        <v>211400</v>
      </c>
      <c r="E200" s="125"/>
      <c r="F200" s="125">
        <f t="shared" si="70"/>
        <v>211400</v>
      </c>
      <c r="G200" s="125"/>
      <c r="H200" s="253">
        <f t="shared" si="75"/>
        <v>211400</v>
      </c>
    </row>
    <row r="201" spans="1:8">
      <c r="A201" s="131" t="s">
        <v>190</v>
      </c>
      <c r="B201" s="131"/>
      <c r="C201" s="134" t="s">
        <v>191</v>
      </c>
      <c r="D201" s="125">
        <f>SUM(D202,D204)</f>
        <v>37600</v>
      </c>
      <c r="E201" s="125">
        <f>SUM(E202,E204)</f>
        <v>0</v>
      </c>
      <c r="F201" s="125">
        <f>SUM(F202,F204)</f>
        <v>37600</v>
      </c>
      <c r="G201" s="125">
        <f>SUM(G202,G204)</f>
        <v>0</v>
      </c>
      <c r="H201" s="253">
        <f t="shared" si="75"/>
        <v>37600</v>
      </c>
    </row>
    <row r="202" spans="1:8">
      <c r="A202" s="136"/>
      <c r="B202" s="123">
        <v>55</v>
      </c>
      <c r="C202" s="133" t="s">
        <v>139</v>
      </c>
      <c r="D202" s="125">
        <f>SUM(D203:D203)</f>
        <v>32600</v>
      </c>
      <c r="E202" s="125">
        <f>SUM(E203:E203)</f>
        <v>0</v>
      </c>
      <c r="F202" s="125">
        <f>SUM(F203:F203)</f>
        <v>32600</v>
      </c>
      <c r="G202" s="125">
        <f>SUM(G203:G203)</f>
        <v>0</v>
      </c>
      <c r="H202" s="253">
        <f t="shared" si="75"/>
        <v>32600</v>
      </c>
    </row>
    <row r="203" spans="1:8">
      <c r="A203" s="136"/>
      <c r="B203" s="122">
        <v>5512</v>
      </c>
      <c r="C203" s="133" t="s">
        <v>168</v>
      </c>
      <c r="D203" s="125">
        <f>60000-53000+25600</f>
        <v>32600</v>
      </c>
      <c r="E203" s="125"/>
      <c r="F203" s="125">
        <f t="shared" ref="F203" si="76">SUM(D203:E203)</f>
        <v>32600</v>
      </c>
      <c r="G203" s="125"/>
      <c r="H203" s="253">
        <f t="shared" si="75"/>
        <v>32600</v>
      </c>
    </row>
    <row r="204" spans="1:8">
      <c r="A204" s="136"/>
      <c r="B204" s="123">
        <v>6</v>
      </c>
      <c r="C204" s="133" t="s">
        <v>77</v>
      </c>
      <c r="D204" s="125">
        <f>SUM(D205)</f>
        <v>5000</v>
      </c>
      <c r="E204" s="125">
        <f t="shared" ref="E204:G204" si="77">SUM(E205)</f>
        <v>0</v>
      </c>
      <c r="F204" s="125">
        <f t="shared" si="77"/>
        <v>5000</v>
      </c>
      <c r="G204" s="125">
        <f t="shared" si="77"/>
        <v>0</v>
      </c>
      <c r="H204" s="253">
        <f t="shared" si="75"/>
        <v>5000</v>
      </c>
    </row>
    <row r="205" spans="1:8">
      <c r="A205" s="136"/>
      <c r="B205" s="122">
        <v>608</v>
      </c>
      <c r="C205" s="133" t="s">
        <v>188</v>
      </c>
      <c r="D205" s="125">
        <v>5000</v>
      </c>
      <c r="E205" s="125"/>
      <c r="F205" s="125">
        <f t="shared" ref="F205" si="78">SUM(D205:E205)</f>
        <v>5000</v>
      </c>
      <c r="G205" s="125"/>
      <c r="H205" s="253">
        <f t="shared" si="75"/>
        <v>5000</v>
      </c>
    </row>
    <row r="206" spans="1:8">
      <c r="A206" s="131" t="s">
        <v>108</v>
      </c>
      <c r="B206" s="131"/>
      <c r="C206" s="134" t="s">
        <v>109</v>
      </c>
      <c r="D206" s="125">
        <f>SUM(D207)</f>
        <v>20400</v>
      </c>
      <c r="E206" s="125">
        <f t="shared" ref="E206:G206" si="79">SUM(E207)</f>
        <v>0</v>
      </c>
      <c r="F206" s="125">
        <f t="shared" si="79"/>
        <v>20400</v>
      </c>
      <c r="G206" s="125">
        <f t="shared" si="79"/>
        <v>0</v>
      </c>
      <c r="H206" s="253">
        <f t="shared" si="75"/>
        <v>20400</v>
      </c>
    </row>
    <row r="207" spans="1:8">
      <c r="A207" s="136"/>
      <c r="B207" s="123">
        <v>55</v>
      </c>
      <c r="C207" s="133" t="s">
        <v>139</v>
      </c>
      <c r="D207" s="125">
        <f>SUM(D208:D209)</f>
        <v>20400</v>
      </c>
      <c r="E207" s="125">
        <f t="shared" ref="E207:G207" si="80">SUM(E208:E209)</f>
        <v>0</v>
      </c>
      <c r="F207" s="125">
        <f t="shared" si="80"/>
        <v>20400</v>
      </c>
      <c r="G207" s="125">
        <f t="shared" si="80"/>
        <v>0</v>
      </c>
      <c r="H207" s="253">
        <f t="shared" si="75"/>
        <v>20400</v>
      </c>
    </row>
    <row r="208" spans="1:8">
      <c r="A208" s="136"/>
      <c r="B208" s="122">
        <v>5502</v>
      </c>
      <c r="C208" s="133" t="s">
        <v>157</v>
      </c>
      <c r="D208" s="125">
        <v>15000</v>
      </c>
      <c r="E208" s="125"/>
      <c r="F208" s="125">
        <f t="shared" ref="F208" si="81">SUM(D208:E208)</f>
        <v>15000</v>
      </c>
      <c r="G208" s="125"/>
      <c r="H208" s="253">
        <f t="shared" si="75"/>
        <v>15000</v>
      </c>
    </row>
    <row r="209" spans="1:8">
      <c r="A209" s="136"/>
      <c r="B209" s="122">
        <v>5514</v>
      </c>
      <c r="C209" s="133" t="s">
        <v>150</v>
      </c>
      <c r="D209" s="125">
        <v>5400</v>
      </c>
      <c r="E209" s="125"/>
      <c r="F209" s="125">
        <f t="shared" ref="F209" si="82">SUM(D209:E209)</f>
        <v>5400</v>
      </c>
      <c r="G209" s="125"/>
      <c r="H209" s="253">
        <f t="shared" si="75"/>
        <v>5400</v>
      </c>
    </row>
    <row r="210" spans="1:8">
      <c r="A210" s="129" t="s">
        <v>110</v>
      </c>
      <c r="B210" s="129"/>
      <c r="C210" s="126" t="s">
        <v>111</v>
      </c>
      <c r="D210" s="121">
        <f>SUM(D211,D214)</f>
        <v>39000</v>
      </c>
      <c r="E210" s="121">
        <f t="shared" ref="E210:G210" si="83">SUM(E211,E214)</f>
        <v>0</v>
      </c>
      <c r="F210" s="121">
        <f t="shared" si="83"/>
        <v>39000</v>
      </c>
      <c r="G210" s="121">
        <f t="shared" si="83"/>
        <v>0</v>
      </c>
      <c r="H210" s="121">
        <f t="shared" si="75"/>
        <v>39000</v>
      </c>
    </row>
    <row r="211" spans="1:8">
      <c r="A211" s="131" t="s">
        <v>51</v>
      </c>
      <c r="B211" s="131"/>
      <c r="C211" s="134" t="s">
        <v>112</v>
      </c>
      <c r="D211" s="125">
        <f>SUM(D212)</f>
        <v>10000</v>
      </c>
      <c r="E211" s="125">
        <f t="shared" ref="E211:G211" si="84">SUM(E212)</f>
        <v>0</v>
      </c>
      <c r="F211" s="125">
        <f t="shared" si="84"/>
        <v>10000</v>
      </c>
      <c r="G211" s="125">
        <f t="shared" si="84"/>
        <v>0</v>
      </c>
      <c r="H211" s="253">
        <f t="shared" si="75"/>
        <v>10000</v>
      </c>
    </row>
    <row r="212" spans="1:8">
      <c r="A212" s="136"/>
      <c r="B212" s="123">
        <v>55</v>
      </c>
      <c r="C212" s="133" t="s">
        <v>139</v>
      </c>
      <c r="D212" s="125">
        <f>SUM(D213:D213)</f>
        <v>10000</v>
      </c>
      <c r="E212" s="125">
        <f>SUM(E213:E213)</f>
        <v>0</v>
      </c>
      <c r="F212" s="125">
        <f>SUM(F213:F213)</f>
        <v>10000</v>
      </c>
      <c r="G212" s="125">
        <f>SUM(G213:G213)</f>
        <v>0</v>
      </c>
      <c r="H212" s="253">
        <f t="shared" si="75"/>
        <v>10000</v>
      </c>
    </row>
    <row r="213" spans="1:8">
      <c r="A213" s="136"/>
      <c r="B213" s="122">
        <v>5512</v>
      </c>
      <c r="C213" s="133" t="s">
        <v>168</v>
      </c>
      <c r="D213" s="125">
        <v>10000</v>
      </c>
      <c r="E213" s="125"/>
      <c r="F213" s="125">
        <f t="shared" ref="F213" si="85">SUM(D213:E213)</f>
        <v>10000</v>
      </c>
      <c r="G213" s="125"/>
      <c r="H213" s="253">
        <f t="shared" si="75"/>
        <v>10000</v>
      </c>
    </row>
    <row r="214" spans="1:8">
      <c r="A214" s="131" t="s">
        <v>113</v>
      </c>
      <c r="B214" s="131"/>
      <c r="C214" s="134" t="s">
        <v>114</v>
      </c>
      <c r="D214" s="125">
        <f>SUM(D215)</f>
        <v>29000</v>
      </c>
      <c r="E214" s="125">
        <f t="shared" ref="E214:G214" si="86">SUM(E215)</f>
        <v>0</v>
      </c>
      <c r="F214" s="125">
        <f t="shared" si="86"/>
        <v>29000</v>
      </c>
      <c r="G214" s="125">
        <f t="shared" si="86"/>
        <v>0</v>
      </c>
      <c r="H214" s="253">
        <f t="shared" si="75"/>
        <v>29000</v>
      </c>
    </row>
    <row r="215" spans="1:8">
      <c r="A215" s="136"/>
      <c r="B215" s="123">
        <v>55</v>
      </c>
      <c r="C215" s="133" t="s">
        <v>139</v>
      </c>
      <c r="D215" s="125">
        <f>SUM(D216:D216)</f>
        <v>29000</v>
      </c>
      <c r="E215" s="125">
        <f>SUM(E216:E216)</f>
        <v>0</v>
      </c>
      <c r="F215" s="125">
        <f>SUM(F216:F216)</f>
        <v>29000</v>
      </c>
      <c r="G215" s="125">
        <f>SUM(G216:G216)</f>
        <v>0</v>
      </c>
      <c r="H215" s="253">
        <f t="shared" si="75"/>
        <v>29000</v>
      </c>
    </row>
    <row r="216" spans="1:8">
      <c r="A216" s="136"/>
      <c r="B216" s="122">
        <v>5512</v>
      </c>
      <c r="C216" s="133" t="s">
        <v>168</v>
      </c>
      <c r="D216" s="125">
        <v>29000</v>
      </c>
      <c r="E216" s="125"/>
      <c r="F216" s="125">
        <f t="shared" ref="F216" si="87">SUM(D216:E216)</f>
        <v>29000</v>
      </c>
      <c r="G216" s="125"/>
      <c r="H216" s="253">
        <f t="shared" si="75"/>
        <v>29000</v>
      </c>
    </row>
    <row r="217" spans="1:8">
      <c r="A217" s="129" t="s">
        <v>115</v>
      </c>
      <c r="B217" s="129"/>
      <c r="C217" s="126" t="s">
        <v>116</v>
      </c>
      <c r="D217" s="121">
        <f>SUM(D218,D221,D224,D227)</f>
        <v>65900</v>
      </c>
      <c r="E217" s="121">
        <f>SUM(E218,E221,E224,E227)</f>
        <v>0</v>
      </c>
      <c r="F217" s="121">
        <f>SUM(F218,F221,F224,F227)</f>
        <v>65900</v>
      </c>
      <c r="G217" s="121">
        <f>SUM(G218,G221,G224,G227)</f>
        <v>0</v>
      </c>
      <c r="H217" s="121">
        <f t="shared" si="75"/>
        <v>65900</v>
      </c>
    </row>
    <row r="218" spans="1:8">
      <c r="A218" s="131" t="s">
        <v>192</v>
      </c>
      <c r="B218" s="131"/>
      <c r="C218" s="134" t="s">
        <v>193</v>
      </c>
      <c r="D218" s="125">
        <f>SUM(D219)</f>
        <v>2500</v>
      </c>
      <c r="E218" s="125">
        <f t="shared" ref="E218:G219" si="88">SUM(E219)</f>
        <v>0</v>
      </c>
      <c r="F218" s="125">
        <f t="shared" si="88"/>
        <v>2500</v>
      </c>
      <c r="G218" s="125">
        <f t="shared" si="88"/>
        <v>0</v>
      </c>
      <c r="H218" s="253">
        <f t="shared" si="75"/>
        <v>2500</v>
      </c>
    </row>
    <row r="219" spans="1:8">
      <c r="A219" s="136"/>
      <c r="B219" s="123">
        <v>55</v>
      </c>
      <c r="C219" s="133" t="s">
        <v>139</v>
      </c>
      <c r="D219" s="125">
        <f>SUM(D220)</f>
        <v>2500</v>
      </c>
      <c r="E219" s="125">
        <f t="shared" si="88"/>
        <v>0</v>
      </c>
      <c r="F219" s="125">
        <f t="shared" si="88"/>
        <v>2500</v>
      </c>
      <c r="G219" s="125">
        <f t="shared" si="88"/>
        <v>0</v>
      </c>
      <c r="H219" s="253">
        <f t="shared" si="75"/>
        <v>2500</v>
      </c>
    </row>
    <row r="220" spans="1:8">
      <c r="A220" s="136"/>
      <c r="B220" s="122">
        <v>5512</v>
      </c>
      <c r="C220" s="133" t="s">
        <v>168</v>
      </c>
      <c r="D220" s="125">
        <v>2500</v>
      </c>
      <c r="E220" s="125"/>
      <c r="F220" s="125">
        <f t="shared" ref="F220" si="89">SUM(D220:E220)</f>
        <v>2500</v>
      </c>
      <c r="G220" s="125"/>
      <c r="H220" s="253">
        <f t="shared" si="75"/>
        <v>2500</v>
      </c>
    </row>
    <row r="221" spans="1:8">
      <c r="A221" s="131" t="s">
        <v>117</v>
      </c>
      <c r="B221" s="131"/>
      <c r="C221" s="134" t="s">
        <v>118</v>
      </c>
      <c r="D221" s="125">
        <f>SUM(D222)</f>
        <v>47000</v>
      </c>
      <c r="E221" s="125">
        <f t="shared" ref="E221:G221" si="90">SUM(E222)</f>
        <v>0</v>
      </c>
      <c r="F221" s="125">
        <f t="shared" si="90"/>
        <v>47000</v>
      </c>
      <c r="G221" s="125">
        <f t="shared" si="90"/>
        <v>0</v>
      </c>
      <c r="H221" s="253">
        <f t="shared" si="75"/>
        <v>47000</v>
      </c>
    </row>
    <row r="222" spans="1:8">
      <c r="A222" s="136"/>
      <c r="B222" s="123">
        <v>55</v>
      </c>
      <c r="C222" s="133" t="s">
        <v>139</v>
      </c>
      <c r="D222" s="125">
        <f>SUM(D223:D223)</f>
        <v>47000</v>
      </c>
      <c r="E222" s="125">
        <f>SUM(E223:E223)</f>
        <v>0</v>
      </c>
      <c r="F222" s="125">
        <f>SUM(F223:F223)</f>
        <v>47000</v>
      </c>
      <c r="G222" s="125">
        <f>SUM(G223:G223)</f>
        <v>0</v>
      </c>
      <c r="H222" s="253">
        <f t="shared" si="75"/>
        <v>47000</v>
      </c>
    </row>
    <row r="223" spans="1:8">
      <c r="A223" s="136"/>
      <c r="B223" s="122">
        <v>5512</v>
      </c>
      <c r="C223" s="133" t="s">
        <v>168</v>
      </c>
      <c r="D223" s="125">
        <v>47000</v>
      </c>
      <c r="E223" s="125"/>
      <c r="F223" s="125">
        <f t="shared" ref="F223:F226" si="91">SUM(D223:E223)</f>
        <v>47000</v>
      </c>
      <c r="G223" s="125"/>
      <c r="H223" s="253">
        <f t="shared" si="75"/>
        <v>47000</v>
      </c>
    </row>
    <row r="224" spans="1:8">
      <c r="A224" s="131" t="s">
        <v>119</v>
      </c>
      <c r="B224" s="131"/>
      <c r="C224" s="134" t="s">
        <v>120</v>
      </c>
      <c r="D224" s="125">
        <f>SUM(D225)</f>
        <v>6400</v>
      </c>
      <c r="E224" s="125">
        <f t="shared" ref="E224:G224" si="92">SUM(E225)</f>
        <v>0</v>
      </c>
      <c r="F224" s="125">
        <f t="shared" si="92"/>
        <v>6400</v>
      </c>
      <c r="G224" s="125">
        <f t="shared" si="92"/>
        <v>0</v>
      </c>
      <c r="H224" s="253">
        <f t="shared" si="75"/>
        <v>6400</v>
      </c>
    </row>
    <row r="225" spans="1:8">
      <c r="A225" s="154"/>
      <c r="B225" s="123">
        <v>55</v>
      </c>
      <c r="C225" s="133" t="s">
        <v>139</v>
      </c>
      <c r="D225" s="125">
        <f>SUM(D226:D226)</f>
        <v>6400</v>
      </c>
      <c r="E225" s="125">
        <f>SUM(E226:E226)</f>
        <v>0</v>
      </c>
      <c r="F225" s="125">
        <f>SUM(F226:F226)</f>
        <v>6400</v>
      </c>
      <c r="G225" s="125">
        <f>SUM(G226:G226)</f>
        <v>0</v>
      </c>
      <c r="H225" s="253">
        <f t="shared" si="75"/>
        <v>6400</v>
      </c>
    </row>
    <row r="226" spans="1:8">
      <c r="A226" s="154"/>
      <c r="B226" s="122">
        <v>5512</v>
      </c>
      <c r="C226" s="133" t="s">
        <v>168</v>
      </c>
      <c r="D226" s="125">
        <v>6400</v>
      </c>
      <c r="E226" s="125"/>
      <c r="F226" s="125">
        <f t="shared" si="91"/>
        <v>6400</v>
      </c>
      <c r="G226" s="125"/>
      <c r="H226" s="253">
        <f t="shared" si="75"/>
        <v>6400</v>
      </c>
    </row>
    <row r="227" spans="1:8" ht="39">
      <c r="A227" s="154" t="s">
        <v>119</v>
      </c>
      <c r="B227" s="131"/>
      <c r="C227" s="132" t="s">
        <v>318</v>
      </c>
      <c r="D227" s="125">
        <f>SUM(D228)</f>
        <v>10000</v>
      </c>
      <c r="E227" s="125">
        <f t="shared" ref="E227:G228" si="93">SUM(E228)</f>
        <v>0</v>
      </c>
      <c r="F227" s="125">
        <f t="shared" si="93"/>
        <v>10000</v>
      </c>
      <c r="G227" s="125">
        <f t="shared" si="93"/>
        <v>0</v>
      </c>
      <c r="H227" s="253">
        <f t="shared" si="75"/>
        <v>10000</v>
      </c>
    </row>
    <row r="228" spans="1:8">
      <c r="A228" s="154"/>
      <c r="B228" s="123">
        <v>55</v>
      </c>
      <c r="C228" s="133" t="s">
        <v>139</v>
      </c>
      <c r="D228" s="125">
        <f>SUM(D229)</f>
        <v>10000</v>
      </c>
      <c r="E228" s="125">
        <f t="shared" si="93"/>
        <v>0</v>
      </c>
      <c r="F228" s="125">
        <f t="shared" si="93"/>
        <v>10000</v>
      </c>
      <c r="G228" s="125">
        <f t="shared" si="93"/>
        <v>0</v>
      </c>
      <c r="H228" s="253">
        <f t="shared" si="75"/>
        <v>10000</v>
      </c>
    </row>
    <row r="229" spans="1:8">
      <c r="A229" s="154"/>
      <c r="B229" s="122">
        <v>5540</v>
      </c>
      <c r="C229" s="133" t="s">
        <v>161</v>
      </c>
      <c r="D229" s="125">
        <v>10000</v>
      </c>
      <c r="E229" s="125"/>
      <c r="F229" s="125">
        <f t="shared" ref="F229" si="94">SUM(D229:E229)</f>
        <v>10000</v>
      </c>
      <c r="G229" s="125"/>
      <c r="H229" s="253">
        <f t="shared" si="75"/>
        <v>10000</v>
      </c>
    </row>
    <row r="230" spans="1:8" ht="31.5" customHeight="1">
      <c r="A230" s="260" t="s">
        <v>194</v>
      </c>
      <c r="B230" s="261"/>
      <c r="C230" s="261"/>
      <c r="D230" s="128">
        <f>SUM(,D231)</f>
        <v>0</v>
      </c>
      <c r="E230" s="128">
        <f t="shared" ref="E230:G230" si="95">SUM(,E231)</f>
        <v>0</v>
      </c>
      <c r="F230" s="128">
        <f t="shared" si="95"/>
        <v>0</v>
      </c>
      <c r="G230" s="128">
        <f t="shared" si="95"/>
        <v>2654</v>
      </c>
      <c r="H230" s="121">
        <f t="shared" si="75"/>
        <v>2654</v>
      </c>
    </row>
    <row r="231" spans="1:8">
      <c r="A231" s="129" t="s">
        <v>91</v>
      </c>
      <c r="B231" s="129"/>
      <c r="C231" s="126" t="s">
        <v>92</v>
      </c>
      <c r="D231" s="128">
        <f>SUM(D232)</f>
        <v>0</v>
      </c>
      <c r="E231" s="128">
        <f t="shared" ref="E231:G231" si="96">SUM(E232)</f>
        <v>0</v>
      </c>
      <c r="F231" s="128">
        <f t="shared" si="96"/>
        <v>0</v>
      </c>
      <c r="G231" s="128">
        <f t="shared" si="96"/>
        <v>2654</v>
      </c>
      <c r="H231" s="121">
        <f t="shared" si="75"/>
        <v>2654</v>
      </c>
    </row>
    <row r="232" spans="1:8">
      <c r="A232" s="130" t="s">
        <v>195</v>
      </c>
      <c r="B232" s="131"/>
      <c r="C232" s="134" t="s">
        <v>196</v>
      </c>
      <c r="D232" s="125">
        <f>SUM(D233,D237)</f>
        <v>0</v>
      </c>
      <c r="E232" s="125">
        <f t="shared" ref="E232:G232" si="97">SUM(E233,E237)</f>
        <v>0</v>
      </c>
      <c r="F232" s="125">
        <f t="shared" si="97"/>
        <v>0</v>
      </c>
      <c r="G232" s="125">
        <f t="shared" si="97"/>
        <v>2654</v>
      </c>
      <c r="H232" s="253">
        <f t="shared" si="75"/>
        <v>2654</v>
      </c>
    </row>
    <row r="233" spans="1:8">
      <c r="A233" s="135"/>
      <c r="B233" s="123">
        <v>50</v>
      </c>
      <c r="C233" s="133" t="s">
        <v>138</v>
      </c>
      <c r="D233" s="125">
        <f>SUM(D234:D236)</f>
        <v>0</v>
      </c>
      <c r="E233" s="125">
        <f t="shared" ref="E233:G233" si="98">SUM(E234:E236)</f>
        <v>0</v>
      </c>
      <c r="F233" s="125">
        <f t="shared" si="98"/>
        <v>0</v>
      </c>
      <c r="G233" s="125">
        <f t="shared" si="98"/>
        <v>2007</v>
      </c>
      <c r="H233" s="253">
        <f t="shared" si="75"/>
        <v>2007</v>
      </c>
    </row>
    <row r="234" spans="1:8">
      <c r="A234" s="135"/>
      <c r="B234" s="122">
        <v>5001</v>
      </c>
      <c r="C234" s="133" t="s">
        <v>140</v>
      </c>
      <c r="D234" s="125"/>
      <c r="E234" s="125"/>
      <c r="F234" s="125">
        <f t="shared" ref="F234:F238" si="99">SUM(D234:E234)</f>
        <v>0</v>
      </c>
      <c r="G234" s="125">
        <v>750</v>
      </c>
      <c r="H234" s="253">
        <f t="shared" si="75"/>
        <v>750</v>
      </c>
    </row>
    <row r="235" spans="1:8">
      <c r="A235" s="135"/>
      <c r="B235" s="122">
        <v>5002</v>
      </c>
      <c r="C235" s="133" t="s">
        <v>141</v>
      </c>
      <c r="D235" s="125"/>
      <c r="E235" s="125"/>
      <c r="F235" s="125"/>
      <c r="G235" s="125">
        <v>750</v>
      </c>
      <c r="H235" s="253">
        <f t="shared" si="75"/>
        <v>750</v>
      </c>
    </row>
    <row r="236" spans="1:8">
      <c r="A236" s="135"/>
      <c r="B236" s="122">
        <v>506</v>
      </c>
      <c r="C236" s="133" t="s">
        <v>142</v>
      </c>
      <c r="D236" s="125"/>
      <c r="E236" s="125"/>
      <c r="F236" s="125">
        <f t="shared" si="99"/>
        <v>0</v>
      </c>
      <c r="G236" s="125">
        <v>507</v>
      </c>
      <c r="H236" s="253">
        <f t="shared" si="75"/>
        <v>507</v>
      </c>
    </row>
    <row r="237" spans="1:8">
      <c r="A237" s="135"/>
      <c r="B237" s="123">
        <v>55</v>
      </c>
      <c r="C237" s="133" t="s">
        <v>139</v>
      </c>
      <c r="D237" s="125">
        <f>SUM(D238:D238)</f>
        <v>0</v>
      </c>
      <c r="E237" s="125">
        <f>SUM(E238:E238)</f>
        <v>0</v>
      </c>
      <c r="F237" s="125">
        <f>SUM(F238:F238)</f>
        <v>0</v>
      </c>
      <c r="G237" s="125">
        <f>SUM(G238:G238)</f>
        <v>647</v>
      </c>
      <c r="H237" s="253">
        <f t="shared" si="75"/>
        <v>647</v>
      </c>
    </row>
    <row r="238" spans="1:8">
      <c r="A238" s="135"/>
      <c r="B238" s="122">
        <v>5513</v>
      </c>
      <c r="C238" s="133" t="s">
        <v>149</v>
      </c>
      <c r="D238" s="125"/>
      <c r="E238" s="125"/>
      <c r="F238" s="125">
        <f t="shared" si="99"/>
        <v>0</v>
      </c>
      <c r="G238" s="125">
        <v>647</v>
      </c>
      <c r="H238" s="253">
        <f t="shared" si="75"/>
        <v>647</v>
      </c>
    </row>
    <row r="239" spans="1:8">
      <c r="A239" s="260" t="s">
        <v>123</v>
      </c>
      <c r="B239" s="261"/>
      <c r="C239" s="261"/>
      <c r="D239" s="128">
        <f>SUM(D240,D244)</f>
        <v>270000</v>
      </c>
      <c r="E239" s="128">
        <f t="shared" ref="E239:F239" si="100">SUM(E240,E244)</f>
        <v>0</v>
      </c>
      <c r="F239" s="128">
        <f t="shared" si="100"/>
        <v>270000</v>
      </c>
      <c r="G239" s="128">
        <f t="shared" ref="G239" si="101">SUM(G240,G244)</f>
        <v>0</v>
      </c>
      <c r="H239" s="121">
        <f t="shared" si="75"/>
        <v>270000</v>
      </c>
    </row>
    <row r="240" spans="1:8">
      <c r="A240" s="129" t="s">
        <v>91</v>
      </c>
      <c r="B240" s="129"/>
      <c r="C240" s="126" t="s">
        <v>92</v>
      </c>
      <c r="D240" s="128">
        <f>SUM(D241)</f>
        <v>10500</v>
      </c>
      <c r="E240" s="128">
        <f t="shared" ref="E240:G241" si="102">SUM(E241)</f>
        <v>0</v>
      </c>
      <c r="F240" s="128">
        <f t="shared" si="102"/>
        <v>10500</v>
      </c>
      <c r="G240" s="128">
        <f t="shared" si="102"/>
        <v>0</v>
      </c>
      <c r="H240" s="121">
        <f t="shared" si="75"/>
        <v>10500</v>
      </c>
    </row>
    <row r="241" spans="1:8">
      <c r="A241" s="131" t="s">
        <v>52</v>
      </c>
      <c r="B241" s="131"/>
      <c r="C241" s="134" t="s">
        <v>124</v>
      </c>
      <c r="D241" s="125">
        <f>SUM(D242)</f>
        <v>10500</v>
      </c>
      <c r="E241" s="125">
        <f t="shared" si="102"/>
        <v>0</v>
      </c>
      <c r="F241" s="125">
        <f t="shared" si="102"/>
        <v>10500</v>
      </c>
      <c r="G241" s="125">
        <f t="shared" si="102"/>
        <v>0</v>
      </c>
      <c r="H241" s="253">
        <f t="shared" si="75"/>
        <v>10500</v>
      </c>
    </row>
    <row r="242" spans="1:8">
      <c r="A242" s="136"/>
      <c r="B242" s="123">
        <v>55</v>
      </c>
      <c r="C242" s="133" t="s">
        <v>139</v>
      </c>
      <c r="D242" s="125">
        <f>SUM(D243)</f>
        <v>10500</v>
      </c>
      <c r="E242" s="125">
        <f t="shared" ref="E242:G242" si="103">SUM(E243)</f>
        <v>0</v>
      </c>
      <c r="F242" s="125">
        <f t="shared" si="103"/>
        <v>10500</v>
      </c>
      <c r="G242" s="125">
        <f t="shared" si="103"/>
        <v>0</v>
      </c>
      <c r="H242" s="253">
        <f t="shared" si="75"/>
        <v>10500</v>
      </c>
    </row>
    <row r="243" spans="1:8">
      <c r="A243" s="136"/>
      <c r="B243" s="122">
        <v>5511</v>
      </c>
      <c r="C243" s="133" t="s">
        <v>144</v>
      </c>
      <c r="D243" s="125">
        <v>10500</v>
      </c>
      <c r="E243" s="125"/>
      <c r="F243" s="125">
        <f t="shared" ref="F243" si="104">SUM(D243:E243)</f>
        <v>10500</v>
      </c>
      <c r="G243" s="125"/>
      <c r="H243" s="253">
        <f t="shared" si="75"/>
        <v>10500</v>
      </c>
    </row>
    <row r="244" spans="1:8">
      <c r="A244" s="129" t="s">
        <v>95</v>
      </c>
      <c r="B244" s="129"/>
      <c r="C244" s="126" t="s">
        <v>96</v>
      </c>
      <c r="D244" s="155">
        <f>SUM(D248,D245)</f>
        <v>259500</v>
      </c>
      <c r="E244" s="155">
        <f t="shared" ref="E244:G244" si="105">SUM(E248,E245)</f>
        <v>0</v>
      </c>
      <c r="F244" s="155">
        <f t="shared" si="105"/>
        <v>259500</v>
      </c>
      <c r="G244" s="155">
        <f t="shared" si="105"/>
        <v>0</v>
      </c>
      <c r="H244" s="121">
        <f t="shared" si="75"/>
        <v>259500</v>
      </c>
    </row>
    <row r="245" spans="1:8">
      <c r="A245" s="130" t="s">
        <v>14</v>
      </c>
      <c r="B245" s="131"/>
      <c r="C245" s="134" t="s">
        <v>126</v>
      </c>
      <c r="D245" s="156">
        <f>SUM(D246)</f>
        <v>5378</v>
      </c>
      <c r="E245" s="156">
        <f t="shared" ref="E245:G246" si="106">SUM(E246)</f>
        <v>0</v>
      </c>
      <c r="F245" s="156">
        <f t="shared" si="106"/>
        <v>5378</v>
      </c>
      <c r="G245" s="156">
        <f t="shared" si="106"/>
        <v>0</v>
      </c>
      <c r="H245" s="253">
        <f t="shared" si="75"/>
        <v>5378</v>
      </c>
    </row>
    <row r="246" spans="1:8">
      <c r="A246" s="135"/>
      <c r="B246" s="123">
        <v>55</v>
      </c>
      <c r="C246" s="133" t="s">
        <v>139</v>
      </c>
      <c r="D246" s="156">
        <f>SUM(D247)</f>
        <v>5378</v>
      </c>
      <c r="E246" s="156">
        <f t="shared" si="106"/>
        <v>0</v>
      </c>
      <c r="F246" s="156">
        <f t="shared" si="106"/>
        <v>5378</v>
      </c>
      <c r="G246" s="156">
        <f t="shared" si="106"/>
        <v>0</v>
      </c>
      <c r="H246" s="253">
        <f t="shared" si="75"/>
        <v>5378</v>
      </c>
    </row>
    <row r="247" spans="1:8">
      <c r="A247" s="135"/>
      <c r="B247" s="122">
        <v>5511</v>
      </c>
      <c r="C247" s="133" t="s">
        <v>144</v>
      </c>
      <c r="D247" s="156">
        <v>5378</v>
      </c>
      <c r="E247" s="156"/>
      <c r="F247" s="156">
        <f t="shared" ref="F247" si="107">SUM(D247:E247)</f>
        <v>5378</v>
      </c>
      <c r="G247" s="156"/>
      <c r="H247" s="253">
        <f t="shared" si="75"/>
        <v>5378</v>
      </c>
    </row>
    <row r="248" spans="1:8">
      <c r="A248" s="130" t="s">
        <v>130</v>
      </c>
      <c r="B248" s="131"/>
      <c r="C248" s="134" t="s">
        <v>131</v>
      </c>
      <c r="D248" s="156">
        <f>SUM(D249)</f>
        <v>254122</v>
      </c>
      <c r="E248" s="156">
        <f t="shared" ref="E248:G249" si="108">SUM(E249)</f>
        <v>0</v>
      </c>
      <c r="F248" s="156">
        <f t="shared" si="108"/>
        <v>254122</v>
      </c>
      <c r="G248" s="156">
        <f t="shared" si="108"/>
        <v>0</v>
      </c>
      <c r="H248" s="253">
        <f t="shared" si="75"/>
        <v>254122</v>
      </c>
    </row>
    <row r="249" spans="1:8">
      <c r="A249" s="135"/>
      <c r="B249" s="123">
        <v>55</v>
      </c>
      <c r="C249" s="133" t="s">
        <v>139</v>
      </c>
      <c r="D249" s="156">
        <f>SUM(D250)</f>
        <v>254122</v>
      </c>
      <c r="E249" s="156">
        <f t="shared" si="108"/>
        <v>0</v>
      </c>
      <c r="F249" s="156">
        <f t="shared" si="108"/>
        <v>254122</v>
      </c>
      <c r="G249" s="156">
        <f t="shared" si="108"/>
        <v>0</v>
      </c>
      <c r="H249" s="253">
        <f t="shared" si="75"/>
        <v>254122</v>
      </c>
    </row>
    <row r="250" spans="1:8">
      <c r="A250" s="135"/>
      <c r="B250" s="122">
        <v>5511</v>
      </c>
      <c r="C250" s="133" t="s">
        <v>144</v>
      </c>
      <c r="D250" s="156">
        <f>210000+44122</f>
        <v>254122</v>
      </c>
      <c r="E250" s="156"/>
      <c r="F250" s="156">
        <f t="shared" ref="F250" si="109">SUM(D250:E250)</f>
        <v>254122</v>
      </c>
      <c r="G250" s="156"/>
      <c r="H250" s="253">
        <f t="shared" si="75"/>
        <v>254122</v>
      </c>
    </row>
    <row r="251" spans="1:8">
      <c r="A251" s="260" t="s">
        <v>198</v>
      </c>
      <c r="B251" s="261"/>
      <c r="C251" s="261"/>
      <c r="D251" s="128">
        <f>SUM(D252)</f>
        <v>3352</v>
      </c>
      <c r="E251" s="128">
        <f t="shared" ref="E251:G251" si="110">SUM(E252)</f>
        <v>0</v>
      </c>
      <c r="F251" s="128">
        <f t="shared" si="110"/>
        <v>3352</v>
      </c>
      <c r="G251" s="128">
        <f t="shared" si="110"/>
        <v>0</v>
      </c>
      <c r="H251" s="121">
        <f t="shared" si="75"/>
        <v>3352</v>
      </c>
    </row>
    <row r="252" spans="1:8">
      <c r="A252" s="129" t="s">
        <v>152</v>
      </c>
      <c r="B252" s="129"/>
      <c r="C252" s="126" t="s">
        <v>153</v>
      </c>
      <c r="D252" s="128">
        <f>SUM(D253)</f>
        <v>3352</v>
      </c>
      <c r="E252" s="128">
        <f t="shared" ref="E252:G252" si="111">SUM(E253)</f>
        <v>0</v>
      </c>
      <c r="F252" s="128">
        <f t="shared" si="111"/>
        <v>3352</v>
      </c>
      <c r="G252" s="128">
        <f t="shared" si="111"/>
        <v>0</v>
      </c>
      <c r="H252" s="121">
        <f t="shared" si="75"/>
        <v>3352</v>
      </c>
    </row>
    <row r="253" spans="1:8">
      <c r="A253" s="131" t="s">
        <v>56</v>
      </c>
      <c r="B253" s="131"/>
      <c r="C253" s="134" t="s">
        <v>199</v>
      </c>
      <c r="D253" s="125">
        <f>SUM(D254)</f>
        <v>3352</v>
      </c>
      <c r="E253" s="125">
        <f t="shared" ref="E253:G254" si="112">SUM(E254)</f>
        <v>0</v>
      </c>
      <c r="F253" s="125">
        <f t="shared" si="112"/>
        <v>3352</v>
      </c>
      <c r="G253" s="125">
        <f t="shared" si="112"/>
        <v>0</v>
      </c>
      <c r="H253" s="253">
        <f t="shared" si="75"/>
        <v>3352</v>
      </c>
    </row>
    <row r="254" spans="1:8">
      <c r="A254" s="136"/>
      <c r="B254" s="123">
        <v>4</v>
      </c>
      <c r="C254" s="133" t="s">
        <v>79</v>
      </c>
      <c r="D254" s="125">
        <f>SUM(D255)</f>
        <v>3352</v>
      </c>
      <c r="E254" s="125">
        <f t="shared" si="112"/>
        <v>0</v>
      </c>
      <c r="F254" s="125">
        <f t="shared" si="112"/>
        <v>3352</v>
      </c>
      <c r="G254" s="125">
        <f t="shared" si="112"/>
        <v>0</v>
      </c>
      <c r="H254" s="253">
        <f t="shared" si="75"/>
        <v>3352</v>
      </c>
    </row>
    <row r="255" spans="1:8">
      <c r="A255" s="136"/>
      <c r="B255" s="122">
        <v>4500</v>
      </c>
      <c r="C255" s="149" t="s">
        <v>163</v>
      </c>
      <c r="D255" s="125">
        <v>3352</v>
      </c>
      <c r="E255" s="125"/>
      <c r="F255" s="156">
        <f t="shared" ref="F255" si="113">SUM(D255:E255)</f>
        <v>3352</v>
      </c>
      <c r="G255" s="156"/>
      <c r="H255" s="253">
        <f t="shared" si="75"/>
        <v>3352</v>
      </c>
    </row>
    <row r="256" spans="1:8">
      <c r="A256" s="260" t="s">
        <v>200</v>
      </c>
      <c r="B256" s="261"/>
      <c r="C256" s="261"/>
      <c r="D256" s="128">
        <f>SUM(D257,D261)</f>
        <v>19857</v>
      </c>
      <c r="E256" s="128">
        <f>SUM(E257,E261)</f>
        <v>128</v>
      </c>
      <c r="F256" s="128">
        <f>SUM(F257,F261)</f>
        <v>19985</v>
      </c>
      <c r="G256" s="128">
        <f>SUM(G257,G261)</f>
        <v>59358</v>
      </c>
      <c r="H256" s="121">
        <f t="shared" si="75"/>
        <v>79343</v>
      </c>
    </row>
    <row r="257" spans="1:8">
      <c r="A257" s="129" t="s">
        <v>115</v>
      </c>
      <c r="B257" s="129"/>
      <c r="C257" s="126" t="s">
        <v>116</v>
      </c>
      <c r="D257" s="128">
        <f>SUM(D258)</f>
        <v>0</v>
      </c>
      <c r="E257" s="128">
        <f t="shared" ref="E257:G258" si="114">SUM(E258)</f>
        <v>128</v>
      </c>
      <c r="F257" s="128">
        <f t="shared" si="114"/>
        <v>128</v>
      </c>
      <c r="G257" s="128">
        <f t="shared" si="114"/>
        <v>0</v>
      </c>
      <c r="H257" s="121">
        <f t="shared" si="75"/>
        <v>128</v>
      </c>
    </row>
    <row r="258" spans="1:8" ht="26.25">
      <c r="A258" s="130" t="s">
        <v>119</v>
      </c>
      <c r="B258" s="131"/>
      <c r="C258" s="132" t="s">
        <v>330</v>
      </c>
      <c r="D258" s="125">
        <f>SUM(D259)</f>
        <v>0</v>
      </c>
      <c r="E258" s="125">
        <f t="shared" si="114"/>
        <v>128</v>
      </c>
      <c r="F258" s="125">
        <f t="shared" si="114"/>
        <v>128</v>
      </c>
      <c r="G258" s="125">
        <f t="shared" si="114"/>
        <v>0</v>
      </c>
      <c r="H258" s="253">
        <f t="shared" si="75"/>
        <v>128</v>
      </c>
    </row>
    <row r="259" spans="1:8">
      <c r="A259" s="135"/>
      <c r="B259" s="123">
        <v>55</v>
      </c>
      <c r="C259" s="133" t="s">
        <v>139</v>
      </c>
      <c r="D259" s="125">
        <f>SUM(D260:D260)</f>
        <v>0</v>
      </c>
      <c r="E259" s="125">
        <f>SUM(E260:E260)</f>
        <v>128</v>
      </c>
      <c r="F259" s="125">
        <f>SUM(F260:F260)</f>
        <v>128</v>
      </c>
      <c r="G259" s="125">
        <f>SUM(G260:G260)</f>
        <v>0</v>
      </c>
      <c r="H259" s="253">
        <f t="shared" si="75"/>
        <v>128</v>
      </c>
    </row>
    <row r="260" spans="1:8">
      <c r="A260" s="135"/>
      <c r="B260" s="122">
        <v>5540</v>
      </c>
      <c r="C260" s="133" t="s">
        <v>161</v>
      </c>
      <c r="D260" s="125"/>
      <c r="E260" s="125">
        <v>128</v>
      </c>
      <c r="F260" s="156">
        <f t="shared" ref="F260" si="115">SUM(D260:E260)</f>
        <v>128</v>
      </c>
      <c r="G260" s="156"/>
      <c r="H260" s="253">
        <f t="shared" si="75"/>
        <v>128</v>
      </c>
    </row>
    <row r="261" spans="1:8">
      <c r="A261" s="127">
        <v>10</v>
      </c>
      <c r="B261" s="127"/>
      <c r="C261" s="126" t="s">
        <v>132</v>
      </c>
      <c r="D261" s="128">
        <f>SUM(D262,D267,D272,D277,D281,D286,D293)</f>
        <v>19857</v>
      </c>
      <c r="E261" s="128">
        <f t="shared" ref="E261:G261" si="116">SUM(E262,E267,E272,E277,E281,E286,E293)</f>
        <v>0</v>
      </c>
      <c r="F261" s="128">
        <f t="shared" si="116"/>
        <v>19857</v>
      </c>
      <c r="G261" s="128">
        <f t="shared" si="116"/>
        <v>59358</v>
      </c>
      <c r="H261" s="121">
        <f t="shared" si="75"/>
        <v>79215</v>
      </c>
    </row>
    <row r="262" spans="1:8" ht="26.25">
      <c r="A262" s="130" t="s">
        <v>203</v>
      </c>
      <c r="B262" s="131"/>
      <c r="C262" s="132" t="s">
        <v>204</v>
      </c>
      <c r="D262" s="125">
        <f>SUM(D263,D265)</f>
        <v>13857</v>
      </c>
      <c r="E262" s="125">
        <f t="shared" ref="E262:G262" si="117">SUM(E263,E265)</f>
        <v>0</v>
      </c>
      <c r="F262" s="125">
        <f t="shared" si="117"/>
        <v>13857</v>
      </c>
      <c r="G262" s="125">
        <f t="shared" si="117"/>
        <v>0</v>
      </c>
      <c r="H262" s="253">
        <f t="shared" si="75"/>
        <v>13857</v>
      </c>
    </row>
    <row r="263" spans="1:8">
      <c r="A263" s="135"/>
      <c r="B263" s="123">
        <v>55</v>
      </c>
      <c r="C263" s="133" t="s">
        <v>139</v>
      </c>
      <c r="D263" s="125">
        <f>SUM(D264)</f>
        <v>11857</v>
      </c>
      <c r="E263" s="125">
        <f t="shared" ref="E263:G263" si="118">SUM(E264)</f>
        <v>0</v>
      </c>
      <c r="F263" s="125">
        <f t="shared" si="118"/>
        <v>11857</v>
      </c>
      <c r="G263" s="125">
        <f t="shared" si="118"/>
        <v>0</v>
      </c>
      <c r="H263" s="253">
        <f t="shared" ref="H263:H295" si="119">G263+F263</f>
        <v>11857</v>
      </c>
    </row>
    <row r="264" spans="1:8">
      <c r="A264" s="135"/>
      <c r="B264" s="122">
        <v>5526</v>
      </c>
      <c r="C264" s="124" t="s">
        <v>202</v>
      </c>
      <c r="D264" s="125">
        <v>11857</v>
      </c>
      <c r="E264" s="125"/>
      <c r="F264" s="156">
        <f t="shared" ref="F264:F280" si="120">SUM(D264:E264)</f>
        <v>11857</v>
      </c>
      <c r="G264" s="156"/>
      <c r="H264" s="253">
        <f t="shared" si="119"/>
        <v>11857</v>
      </c>
    </row>
    <row r="265" spans="1:8">
      <c r="A265" s="135"/>
      <c r="B265" s="123">
        <v>4</v>
      </c>
      <c r="C265" s="133" t="s">
        <v>79</v>
      </c>
      <c r="D265" s="125">
        <f>SUM(D266:D266)</f>
        <v>2000</v>
      </c>
      <c r="E265" s="125">
        <f>SUM(E266:E266)</f>
        <v>0</v>
      </c>
      <c r="F265" s="125">
        <f>SUM(F266:F266)</f>
        <v>2000</v>
      </c>
      <c r="G265" s="125">
        <f>SUM(G266:G266)</f>
        <v>0</v>
      </c>
      <c r="H265" s="253">
        <f t="shared" si="119"/>
        <v>2000</v>
      </c>
    </row>
    <row r="266" spans="1:8">
      <c r="A266" s="135"/>
      <c r="B266" s="122">
        <v>4500</v>
      </c>
      <c r="C266" s="149" t="s">
        <v>163</v>
      </c>
      <c r="D266" s="125">
        <v>2000</v>
      </c>
      <c r="E266" s="125"/>
      <c r="F266" s="156">
        <f t="shared" si="120"/>
        <v>2000</v>
      </c>
      <c r="G266" s="156"/>
      <c r="H266" s="253">
        <f t="shared" si="119"/>
        <v>2000</v>
      </c>
    </row>
    <row r="267" spans="1:8">
      <c r="A267" s="130" t="s">
        <v>197</v>
      </c>
      <c r="B267" s="131"/>
      <c r="C267" s="134" t="s">
        <v>205</v>
      </c>
      <c r="D267" s="125">
        <f>SUM(D268)</f>
        <v>0</v>
      </c>
      <c r="E267" s="125">
        <f t="shared" ref="E267:G267" si="121">SUM(E268)</f>
        <v>0</v>
      </c>
      <c r="F267" s="125">
        <f t="shared" si="121"/>
        <v>0</v>
      </c>
      <c r="G267" s="125">
        <f t="shared" si="121"/>
        <v>1142</v>
      </c>
      <c r="H267" s="253">
        <f t="shared" si="119"/>
        <v>1142</v>
      </c>
    </row>
    <row r="268" spans="1:8">
      <c r="A268" s="135"/>
      <c r="B268" s="123">
        <v>55</v>
      </c>
      <c r="C268" s="133" t="s">
        <v>139</v>
      </c>
      <c r="D268" s="125">
        <f>SUM(D269:D271)</f>
        <v>0</v>
      </c>
      <c r="E268" s="125">
        <f>SUM(E269:E271)</f>
        <v>0</v>
      </c>
      <c r="F268" s="125">
        <f>SUM(F269:F271)</f>
        <v>0</v>
      </c>
      <c r="G268" s="125">
        <f>SUM(G269:G271)</f>
        <v>1142</v>
      </c>
      <c r="H268" s="253">
        <f t="shared" si="119"/>
        <v>1142</v>
      </c>
    </row>
    <row r="269" spans="1:8">
      <c r="A269" s="135"/>
      <c r="B269" s="122">
        <v>5511</v>
      </c>
      <c r="C269" s="133" t="s">
        <v>144</v>
      </c>
      <c r="D269" s="125"/>
      <c r="E269" s="125"/>
      <c r="F269" s="156">
        <f t="shared" si="120"/>
        <v>0</v>
      </c>
      <c r="G269" s="156">
        <v>100</v>
      </c>
      <c r="H269" s="253">
        <f t="shared" si="119"/>
        <v>100</v>
      </c>
    </row>
    <row r="270" spans="1:8">
      <c r="A270" s="135"/>
      <c r="B270" s="122">
        <v>5515</v>
      </c>
      <c r="C270" s="133" t="s">
        <v>145</v>
      </c>
      <c r="D270" s="125"/>
      <c r="E270" s="125"/>
      <c r="F270" s="156">
        <f t="shared" si="120"/>
        <v>0</v>
      </c>
      <c r="G270" s="156">
        <v>942</v>
      </c>
      <c r="H270" s="253">
        <f t="shared" si="119"/>
        <v>942</v>
      </c>
    </row>
    <row r="271" spans="1:8">
      <c r="A271" s="135"/>
      <c r="B271" s="122">
        <v>5522</v>
      </c>
      <c r="C271" s="133" t="s">
        <v>146</v>
      </c>
      <c r="D271" s="125"/>
      <c r="E271" s="125"/>
      <c r="F271" s="156">
        <f t="shared" si="120"/>
        <v>0</v>
      </c>
      <c r="G271" s="156">
        <v>100</v>
      </c>
      <c r="H271" s="253">
        <f t="shared" si="119"/>
        <v>100</v>
      </c>
    </row>
    <row r="272" spans="1:8">
      <c r="A272" s="130" t="s">
        <v>197</v>
      </c>
      <c r="B272" s="131"/>
      <c r="C272" s="134" t="s">
        <v>332</v>
      </c>
      <c r="D272" s="125">
        <f>SUM(,D273)</f>
        <v>0</v>
      </c>
      <c r="E272" s="125">
        <f t="shared" ref="E272:G272" si="122">SUM(,E273)</f>
        <v>0</v>
      </c>
      <c r="F272" s="125">
        <f t="shared" si="122"/>
        <v>0</v>
      </c>
      <c r="G272" s="125">
        <f t="shared" si="122"/>
        <v>41173</v>
      </c>
      <c r="H272" s="253">
        <f t="shared" si="119"/>
        <v>41173</v>
      </c>
    </row>
    <row r="273" spans="1:8">
      <c r="A273" s="135"/>
      <c r="B273" s="123">
        <v>55</v>
      </c>
      <c r="C273" s="133" t="s">
        <v>139</v>
      </c>
      <c r="D273" s="125">
        <f>SUM(D274:D276)</f>
        <v>0</v>
      </c>
      <c r="E273" s="125">
        <f>SUM(E274:E276)</f>
        <v>0</v>
      </c>
      <c r="F273" s="125">
        <f>SUM(F274:F276)</f>
        <v>0</v>
      </c>
      <c r="G273" s="125">
        <f>SUM(G274:G276)</f>
        <v>41173</v>
      </c>
      <c r="H273" s="253">
        <f t="shared" si="119"/>
        <v>41173</v>
      </c>
    </row>
    <row r="274" spans="1:8">
      <c r="A274" s="135"/>
      <c r="B274" s="122">
        <v>5511</v>
      </c>
      <c r="C274" s="133" t="s">
        <v>144</v>
      </c>
      <c r="D274" s="125"/>
      <c r="E274" s="125"/>
      <c r="F274" s="156">
        <f t="shared" si="120"/>
        <v>0</v>
      </c>
      <c r="G274" s="156">
        <v>9500</v>
      </c>
      <c r="H274" s="253">
        <f t="shared" si="119"/>
        <v>9500</v>
      </c>
    </row>
    <row r="275" spans="1:8">
      <c r="A275" s="135"/>
      <c r="B275" s="122">
        <v>5514</v>
      </c>
      <c r="C275" s="133" t="s">
        <v>150</v>
      </c>
      <c r="D275" s="125"/>
      <c r="E275" s="125"/>
      <c r="F275" s="156">
        <f t="shared" si="120"/>
        <v>0</v>
      </c>
      <c r="G275" s="156">
        <v>9800</v>
      </c>
      <c r="H275" s="253">
        <f t="shared" si="119"/>
        <v>9800</v>
      </c>
    </row>
    <row r="276" spans="1:8">
      <c r="A276" s="135"/>
      <c r="B276" s="122">
        <v>5515</v>
      </c>
      <c r="C276" s="133" t="s">
        <v>145</v>
      </c>
      <c r="D276" s="125"/>
      <c r="E276" s="125"/>
      <c r="F276" s="156">
        <f t="shared" si="120"/>
        <v>0</v>
      </c>
      <c r="G276" s="156">
        <f>2600+19273</f>
        <v>21873</v>
      </c>
      <c r="H276" s="253">
        <f t="shared" si="119"/>
        <v>21873</v>
      </c>
    </row>
    <row r="277" spans="1:8">
      <c r="A277" s="130" t="s">
        <v>197</v>
      </c>
      <c r="B277" s="131"/>
      <c r="C277" s="132" t="s">
        <v>331</v>
      </c>
      <c r="D277" s="125">
        <f>SUM(,D278)</f>
        <v>0</v>
      </c>
      <c r="E277" s="125">
        <f t="shared" ref="E277:G277" si="123">SUM(,E278)</f>
        <v>0</v>
      </c>
      <c r="F277" s="125">
        <f t="shared" si="123"/>
        <v>0</v>
      </c>
      <c r="G277" s="125">
        <f t="shared" si="123"/>
        <v>7467</v>
      </c>
      <c r="H277" s="253">
        <f t="shared" si="119"/>
        <v>7467</v>
      </c>
    </row>
    <row r="278" spans="1:8">
      <c r="A278" s="135"/>
      <c r="B278" s="123">
        <v>55</v>
      </c>
      <c r="C278" s="133" t="s">
        <v>139</v>
      </c>
      <c r="D278" s="125">
        <f>SUM(D279:D280)</f>
        <v>0</v>
      </c>
      <c r="E278" s="125">
        <f>SUM(E279:E280)</f>
        <v>0</v>
      </c>
      <c r="F278" s="125">
        <f>SUM(F279:F280)</f>
        <v>0</v>
      </c>
      <c r="G278" s="125">
        <f>SUM(G279:G280)</f>
        <v>7467</v>
      </c>
      <c r="H278" s="253">
        <f t="shared" si="119"/>
        <v>7467</v>
      </c>
    </row>
    <row r="279" spans="1:8">
      <c r="A279" s="135"/>
      <c r="B279" s="122">
        <v>5511</v>
      </c>
      <c r="C279" s="133" t="s">
        <v>144</v>
      </c>
      <c r="D279" s="125"/>
      <c r="E279" s="125"/>
      <c r="F279" s="156">
        <f t="shared" si="120"/>
        <v>0</v>
      </c>
      <c r="G279" s="156">
        <v>3000</v>
      </c>
      <c r="H279" s="253">
        <f t="shared" si="119"/>
        <v>3000</v>
      </c>
    </row>
    <row r="280" spans="1:8">
      <c r="A280" s="135"/>
      <c r="B280" s="122">
        <v>5515</v>
      </c>
      <c r="C280" s="133" t="s">
        <v>145</v>
      </c>
      <c r="D280" s="125"/>
      <c r="E280" s="125"/>
      <c r="F280" s="156">
        <f t="shared" si="120"/>
        <v>0</v>
      </c>
      <c r="G280" s="156">
        <v>4467</v>
      </c>
      <c r="H280" s="253">
        <f t="shared" si="119"/>
        <v>4467</v>
      </c>
    </row>
    <row r="281" spans="1:8">
      <c r="A281" s="130" t="s">
        <v>133</v>
      </c>
      <c r="B281" s="131"/>
      <c r="C281" s="134" t="s">
        <v>333</v>
      </c>
      <c r="D281" s="125">
        <f>SUM(D282)</f>
        <v>0</v>
      </c>
      <c r="E281" s="125">
        <f t="shared" ref="E281:G281" si="124">SUM(E282)</f>
        <v>0</v>
      </c>
      <c r="F281" s="125">
        <f t="shared" si="124"/>
        <v>0</v>
      </c>
      <c r="G281" s="125">
        <f t="shared" si="124"/>
        <v>2427</v>
      </c>
      <c r="H281" s="253">
        <f t="shared" si="119"/>
        <v>2427</v>
      </c>
    </row>
    <row r="282" spans="1:8">
      <c r="A282" s="135"/>
      <c r="B282" s="123">
        <v>55</v>
      </c>
      <c r="C282" s="133" t="s">
        <v>139</v>
      </c>
      <c r="D282" s="125">
        <f>SUM(D283:D285)</f>
        <v>0</v>
      </c>
      <c r="E282" s="125">
        <f>SUM(E283:E285)</f>
        <v>0</v>
      </c>
      <c r="F282" s="125">
        <f>SUM(F283:F285)</f>
        <v>0</v>
      </c>
      <c r="G282" s="125">
        <f>SUM(G283:G285)</f>
        <v>2427</v>
      </c>
      <c r="H282" s="253">
        <f t="shared" si="119"/>
        <v>2427</v>
      </c>
    </row>
    <row r="283" spans="1:8">
      <c r="A283" s="135"/>
      <c r="B283" s="122">
        <v>5504</v>
      </c>
      <c r="C283" s="133" t="s">
        <v>22</v>
      </c>
      <c r="D283" s="125"/>
      <c r="E283" s="125"/>
      <c r="F283" s="156">
        <f t="shared" ref="F283:F285" si="125">SUM(D283:E283)</f>
        <v>0</v>
      </c>
      <c r="G283" s="156">
        <v>427</v>
      </c>
      <c r="H283" s="253">
        <f t="shared" si="119"/>
        <v>427</v>
      </c>
    </row>
    <row r="284" spans="1:8">
      <c r="A284" s="135"/>
      <c r="B284" s="122">
        <v>5511</v>
      </c>
      <c r="C284" s="133" t="s">
        <v>144</v>
      </c>
      <c r="D284" s="125"/>
      <c r="E284" s="125"/>
      <c r="F284" s="156">
        <f t="shared" si="125"/>
        <v>0</v>
      </c>
      <c r="G284" s="156">
        <v>1000</v>
      </c>
      <c r="H284" s="253">
        <f t="shared" si="119"/>
        <v>1000</v>
      </c>
    </row>
    <row r="285" spans="1:8">
      <c r="A285" s="135"/>
      <c r="B285" s="122">
        <v>5515</v>
      </c>
      <c r="C285" s="133" t="s">
        <v>145</v>
      </c>
      <c r="D285" s="125"/>
      <c r="E285" s="125"/>
      <c r="F285" s="156">
        <f t="shared" si="125"/>
        <v>0</v>
      </c>
      <c r="G285" s="156">
        <v>1000</v>
      </c>
      <c r="H285" s="253">
        <f t="shared" si="119"/>
        <v>1000</v>
      </c>
    </row>
    <row r="286" spans="1:8">
      <c r="A286" s="130" t="s">
        <v>206</v>
      </c>
      <c r="B286" s="131"/>
      <c r="C286" s="134" t="s">
        <v>334</v>
      </c>
      <c r="D286" s="125">
        <f>SUM(,D287)</f>
        <v>0</v>
      </c>
      <c r="E286" s="125">
        <f t="shared" ref="E286:G286" si="126">SUM(,E287)</f>
        <v>0</v>
      </c>
      <c r="F286" s="125">
        <f t="shared" si="126"/>
        <v>0</v>
      </c>
      <c r="G286" s="125">
        <f t="shared" si="126"/>
        <v>7149</v>
      </c>
      <c r="H286" s="253">
        <f t="shared" si="119"/>
        <v>7149</v>
      </c>
    </row>
    <row r="287" spans="1:8">
      <c r="A287" s="135"/>
      <c r="B287" s="123">
        <v>55</v>
      </c>
      <c r="C287" s="133" t="s">
        <v>139</v>
      </c>
      <c r="D287" s="125">
        <f>SUM(D288:D292)</f>
        <v>0</v>
      </c>
      <c r="E287" s="125">
        <f>SUM(E288:E292)</f>
        <v>0</v>
      </c>
      <c r="F287" s="125">
        <f>SUM(F288:F292)</f>
        <v>0</v>
      </c>
      <c r="G287" s="125">
        <f>SUM(G288:G292)</f>
        <v>7149</v>
      </c>
      <c r="H287" s="253">
        <f t="shared" si="119"/>
        <v>7149</v>
      </c>
    </row>
    <row r="288" spans="1:8">
      <c r="A288" s="135"/>
      <c r="B288" s="122">
        <v>5500</v>
      </c>
      <c r="C288" s="133" t="s">
        <v>21</v>
      </c>
      <c r="D288" s="125"/>
      <c r="E288" s="125"/>
      <c r="F288" s="156">
        <f t="shared" ref="F288:F292" si="127">SUM(D288:E288)</f>
        <v>0</v>
      </c>
      <c r="G288" s="156">
        <v>450</v>
      </c>
      <c r="H288" s="253">
        <f t="shared" si="119"/>
        <v>450</v>
      </c>
    </row>
    <row r="289" spans="1:8">
      <c r="A289" s="135"/>
      <c r="B289" s="122">
        <v>5504</v>
      </c>
      <c r="C289" s="133" t="s">
        <v>22</v>
      </c>
      <c r="D289" s="125"/>
      <c r="E289" s="125"/>
      <c r="F289" s="156">
        <f t="shared" si="127"/>
        <v>0</v>
      </c>
      <c r="G289" s="156">
        <v>400</v>
      </c>
      <c r="H289" s="253">
        <f t="shared" si="119"/>
        <v>400</v>
      </c>
    </row>
    <row r="290" spans="1:8">
      <c r="A290" s="135"/>
      <c r="B290" s="122">
        <v>5511</v>
      </c>
      <c r="C290" s="133" t="s">
        <v>144</v>
      </c>
      <c r="D290" s="125"/>
      <c r="E290" s="125"/>
      <c r="F290" s="156">
        <f t="shared" si="127"/>
        <v>0</v>
      </c>
      <c r="G290" s="156">
        <v>4000</v>
      </c>
      <c r="H290" s="253">
        <f t="shared" si="119"/>
        <v>4000</v>
      </c>
    </row>
    <row r="291" spans="1:8">
      <c r="A291" s="135"/>
      <c r="B291" s="122">
        <v>5514</v>
      </c>
      <c r="C291" s="133" t="s">
        <v>150</v>
      </c>
      <c r="D291" s="125"/>
      <c r="E291" s="125"/>
      <c r="F291" s="156">
        <f t="shared" si="127"/>
        <v>0</v>
      </c>
      <c r="G291" s="156">
        <v>140</v>
      </c>
      <c r="H291" s="253">
        <f t="shared" si="119"/>
        <v>140</v>
      </c>
    </row>
    <row r="292" spans="1:8">
      <c r="A292" s="135"/>
      <c r="B292" s="122">
        <v>5515</v>
      </c>
      <c r="C292" s="133" t="s">
        <v>145</v>
      </c>
      <c r="D292" s="125"/>
      <c r="E292" s="125"/>
      <c r="F292" s="156">
        <f t="shared" si="127"/>
        <v>0</v>
      </c>
      <c r="G292" s="156">
        <v>2159</v>
      </c>
      <c r="H292" s="253">
        <f t="shared" si="119"/>
        <v>2159</v>
      </c>
    </row>
    <row r="293" spans="1:8">
      <c r="A293" s="130" t="s">
        <v>207</v>
      </c>
      <c r="B293" s="131"/>
      <c r="C293" s="134" t="s">
        <v>208</v>
      </c>
      <c r="D293" s="125">
        <f>SUM(D294)</f>
        <v>6000</v>
      </c>
      <c r="E293" s="125">
        <f t="shared" ref="E293:G293" si="128">SUM(E294)</f>
        <v>0</v>
      </c>
      <c r="F293" s="125">
        <f t="shared" si="128"/>
        <v>6000</v>
      </c>
      <c r="G293" s="125">
        <f t="shared" si="128"/>
        <v>0</v>
      </c>
      <c r="H293" s="253">
        <f t="shared" si="119"/>
        <v>6000</v>
      </c>
    </row>
    <row r="294" spans="1:8">
      <c r="A294" s="135"/>
      <c r="B294" s="123">
        <v>55</v>
      </c>
      <c r="C294" s="133" t="s">
        <v>139</v>
      </c>
      <c r="D294" s="125">
        <f>SUM(D295:D295)</f>
        <v>6000</v>
      </c>
      <c r="E294" s="125">
        <f>SUM(E295:E295)</f>
        <v>0</v>
      </c>
      <c r="F294" s="125">
        <f>SUM(F295:F295)</f>
        <v>6000</v>
      </c>
      <c r="G294" s="125">
        <f>SUM(G295:G295)</f>
        <v>0</v>
      </c>
      <c r="H294" s="253">
        <f t="shared" si="119"/>
        <v>6000</v>
      </c>
    </row>
    <row r="295" spans="1:8">
      <c r="A295" s="135"/>
      <c r="B295" s="122">
        <v>5502</v>
      </c>
      <c r="C295" s="133" t="s">
        <v>157</v>
      </c>
      <c r="D295" s="125">
        <v>6000</v>
      </c>
      <c r="E295" s="125"/>
      <c r="F295" s="156">
        <f t="shared" ref="F295" si="129">SUM(D295:E295)</f>
        <v>6000</v>
      </c>
      <c r="G295" s="125"/>
      <c r="H295" s="253">
        <f t="shared" si="119"/>
        <v>6000</v>
      </c>
    </row>
    <row r="297" spans="1:8">
      <c r="A297" s="27" t="s">
        <v>59</v>
      </c>
    </row>
    <row r="299" spans="1:8">
      <c r="A299" s="40" t="s">
        <v>209</v>
      </c>
    </row>
    <row r="300" spans="1:8">
      <c r="A300" s="40" t="s">
        <v>20</v>
      </c>
    </row>
  </sheetData>
  <mergeCells count="16">
    <mergeCell ref="A1:H1"/>
    <mergeCell ref="A2:H2"/>
    <mergeCell ref="D4:F4"/>
    <mergeCell ref="H4:H5"/>
    <mergeCell ref="A5:B5"/>
    <mergeCell ref="A256:C256"/>
    <mergeCell ref="A11:C11"/>
    <mergeCell ref="A18:C18"/>
    <mergeCell ref="A30:C30"/>
    <mergeCell ref="A40:C40"/>
    <mergeCell ref="A50:C50"/>
    <mergeCell ref="A143:C143"/>
    <mergeCell ref="A187:C187"/>
    <mergeCell ref="A230:C230"/>
    <mergeCell ref="A239:C239"/>
    <mergeCell ref="A251:C251"/>
  </mergeCells>
  <pageMargins left="0.70866141732283472" right="0.70866141732283472" top="0.94488188976377963" bottom="0.74803149606299213" header="0.31496062992125984" footer="0.31496062992125984"/>
  <pageSetup paperSize="9" scale="95" orientation="portrait" r:id="rId1"/>
  <headerFooter>
    <oddHeader>&amp;RLisa 1
Tartu Linnavalitsuse 26.05.2015. a 
korralduse nr juurde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46"/>
  <sheetViews>
    <sheetView workbookViewId="0">
      <selection activeCell="C25" sqref="C25"/>
    </sheetView>
  </sheetViews>
  <sheetFormatPr defaultRowHeight="12.75"/>
  <cols>
    <col min="1" max="1" width="5" style="111" customWidth="1"/>
    <col min="2" max="2" width="5.85546875" style="111" bestFit="1" customWidth="1"/>
    <col min="3" max="3" width="30.42578125" style="46" customWidth="1"/>
    <col min="4" max="4" width="7.85546875" style="46" bestFit="1" customWidth="1"/>
    <col min="5" max="5" width="6.5703125" style="46" bestFit="1" customWidth="1"/>
    <col min="6" max="6" width="7.85546875" style="46" bestFit="1" customWidth="1"/>
    <col min="7" max="7" width="7.140625" style="46" bestFit="1" customWidth="1"/>
    <col min="8" max="9" width="6.5703125" style="46" bestFit="1" customWidth="1"/>
    <col min="10" max="10" width="9" style="46" bestFit="1" customWidth="1"/>
    <col min="11" max="16384" width="9.140625" style="46"/>
  </cols>
  <sheetData>
    <row r="1" spans="1:13" ht="15.75">
      <c r="A1" s="274" t="s">
        <v>339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3" ht="15.75">
      <c r="A2" s="274" t="s">
        <v>340</v>
      </c>
      <c r="B2" s="274"/>
      <c r="C2" s="274"/>
      <c r="D2" s="274"/>
      <c r="E2" s="274"/>
      <c r="F2" s="274"/>
      <c r="G2" s="274"/>
      <c r="H2" s="274"/>
      <c r="I2" s="274"/>
      <c r="J2" s="274"/>
    </row>
    <row r="4" spans="1:13" ht="15">
      <c r="A4" s="275" t="s">
        <v>2</v>
      </c>
      <c r="B4" s="275" t="s">
        <v>68</v>
      </c>
      <c r="C4" s="277" t="s">
        <v>69</v>
      </c>
      <c r="D4" s="278" t="s">
        <v>70</v>
      </c>
      <c r="E4" s="278"/>
      <c r="F4" s="278"/>
      <c r="G4" s="279" t="s">
        <v>71</v>
      </c>
      <c r="H4" s="280"/>
      <c r="I4" s="281"/>
      <c r="J4" s="277" t="s">
        <v>320</v>
      </c>
    </row>
    <row r="5" spans="1:13" ht="25.5">
      <c r="A5" s="276"/>
      <c r="B5" s="276"/>
      <c r="C5" s="277"/>
      <c r="D5" s="47" t="s">
        <v>72</v>
      </c>
      <c r="E5" s="47" t="s">
        <v>73</v>
      </c>
      <c r="F5" s="47" t="s">
        <v>36</v>
      </c>
      <c r="G5" s="47" t="s">
        <v>74</v>
      </c>
      <c r="H5" s="227" t="s">
        <v>75</v>
      </c>
      <c r="I5" s="47" t="s">
        <v>36</v>
      </c>
      <c r="J5" s="277"/>
    </row>
    <row r="6" spans="1:13">
      <c r="A6" s="48" t="s">
        <v>76</v>
      </c>
      <c r="B6" s="49"/>
      <c r="C6" s="50"/>
      <c r="D6" s="51">
        <f>SUM(D7:D8)</f>
        <v>2307226</v>
      </c>
      <c r="E6" s="51">
        <f>SUM(E7:E8)</f>
        <v>702000</v>
      </c>
      <c r="F6" s="51">
        <f>SUM(D6:E6)</f>
        <v>3009226</v>
      </c>
      <c r="G6" s="51">
        <f>SUM(G7:G8)</f>
        <v>73905</v>
      </c>
      <c r="H6" s="51">
        <f>SUM(H7:H8)</f>
        <v>275481</v>
      </c>
      <c r="I6" s="51">
        <f>SUM(I7:I8)</f>
        <v>349386</v>
      </c>
      <c r="J6" s="51">
        <f t="shared" ref="J6:J55" si="0">SUM(I6,F6)</f>
        <v>3358612</v>
      </c>
    </row>
    <row r="7" spans="1:13" s="26" customFormat="1" ht="25.5">
      <c r="A7" s="52"/>
      <c r="B7" s="53">
        <v>15</v>
      </c>
      <c r="C7" s="54" t="s">
        <v>78</v>
      </c>
      <c r="D7" s="55">
        <f>SUMIF($C$12:$C$165,$C7,D$12:D$165)</f>
        <v>2143697</v>
      </c>
      <c r="E7" s="55">
        <f>SUMIF($C$12:$C$165,$C7,E$12:E$165)</f>
        <v>702000</v>
      </c>
      <c r="F7" s="55">
        <f t="shared" ref="F7" si="1">SUM(D7:E7)</f>
        <v>2845697</v>
      </c>
      <c r="G7" s="55">
        <f>SUMIF($C$12:$C$165,$C7,G$12:G$165)</f>
        <v>73905</v>
      </c>
      <c r="H7" s="55">
        <f>SUMIF($C$12:$C$165,$C7,H$12:H$165)</f>
        <v>275481</v>
      </c>
      <c r="I7" s="56">
        <f t="shared" ref="I7:I26" si="2">SUM(G7:H7)</f>
        <v>349386</v>
      </c>
      <c r="J7" s="56">
        <f t="shared" si="0"/>
        <v>3195083</v>
      </c>
      <c r="K7" s="57"/>
    </row>
    <row r="8" spans="1:13" s="26" customFormat="1">
      <c r="A8" s="52"/>
      <c r="B8" s="53">
        <v>4</v>
      </c>
      <c r="C8" s="54" t="s">
        <v>79</v>
      </c>
      <c r="D8" s="55">
        <f>SUMIF($C$14:$C$165,$C8,D$14:D$165)</f>
        <v>163529</v>
      </c>
      <c r="E8" s="55">
        <f>SUMIF($C$14:$C$165,$C8,E$14:E$165)</f>
        <v>0</v>
      </c>
      <c r="F8" s="55">
        <f>SUM(D8:E8)</f>
        <v>163529</v>
      </c>
      <c r="G8" s="55">
        <f>SUMIF($C$14:$C$165,$C8,G$14:G$165)</f>
        <v>0</v>
      </c>
      <c r="H8" s="55">
        <f>SUMIF($C$14:$C$165,$C8,H$14:H$165)</f>
        <v>0</v>
      </c>
      <c r="I8" s="56">
        <f t="shared" si="2"/>
        <v>0</v>
      </c>
      <c r="J8" s="56">
        <f t="shared" si="0"/>
        <v>163529</v>
      </c>
      <c r="K8" s="57"/>
    </row>
    <row r="9" spans="1:13" s="26" customFormat="1">
      <c r="A9" s="58" t="s">
        <v>80</v>
      </c>
      <c r="B9" s="53"/>
      <c r="C9" s="54"/>
      <c r="D9" s="59">
        <f>SUM(D10)</f>
        <v>55000</v>
      </c>
      <c r="E9" s="59">
        <f t="shared" ref="E9:H12" si="3">SUM(E10)</f>
        <v>0</v>
      </c>
      <c r="F9" s="59">
        <f t="shared" si="3"/>
        <v>55000</v>
      </c>
      <c r="G9" s="59">
        <f t="shared" si="3"/>
        <v>0</v>
      </c>
      <c r="H9" s="59">
        <f t="shared" si="3"/>
        <v>0</v>
      </c>
      <c r="I9" s="60">
        <f t="shared" si="2"/>
        <v>0</v>
      </c>
      <c r="J9" s="60">
        <f t="shared" si="0"/>
        <v>55000</v>
      </c>
      <c r="K9" s="57"/>
    </row>
    <row r="10" spans="1:13" s="26" customFormat="1">
      <c r="A10" s="61" t="s">
        <v>81</v>
      </c>
      <c r="B10" s="53"/>
      <c r="C10" s="62" t="s">
        <v>82</v>
      </c>
      <c r="D10" s="59">
        <f>SUM(D11)</f>
        <v>55000</v>
      </c>
      <c r="E10" s="59">
        <f t="shared" si="3"/>
        <v>0</v>
      </c>
      <c r="F10" s="59">
        <f t="shared" si="3"/>
        <v>55000</v>
      </c>
      <c r="G10" s="59">
        <f t="shared" si="3"/>
        <v>0</v>
      </c>
      <c r="H10" s="59">
        <f t="shared" si="3"/>
        <v>0</v>
      </c>
      <c r="I10" s="60">
        <f t="shared" si="2"/>
        <v>0</v>
      </c>
      <c r="J10" s="60">
        <f t="shared" si="0"/>
        <v>55000</v>
      </c>
      <c r="K10" s="57"/>
    </row>
    <row r="11" spans="1:13" s="26" customFormat="1">
      <c r="A11" s="63" t="s">
        <v>24</v>
      </c>
      <c r="B11" s="53"/>
      <c r="C11" s="64" t="s">
        <v>83</v>
      </c>
      <c r="D11" s="65">
        <f>SUM(D12)</f>
        <v>55000</v>
      </c>
      <c r="E11" s="65">
        <f t="shared" si="3"/>
        <v>0</v>
      </c>
      <c r="F11" s="65">
        <f t="shared" si="3"/>
        <v>55000</v>
      </c>
      <c r="G11" s="65">
        <f t="shared" si="3"/>
        <v>0</v>
      </c>
      <c r="H11" s="65">
        <f t="shared" si="3"/>
        <v>0</v>
      </c>
      <c r="I11" s="56">
        <f t="shared" si="2"/>
        <v>0</v>
      </c>
      <c r="J11" s="56">
        <f t="shared" si="0"/>
        <v>55000</v>
      </c>
      <c r="K11" s="57"/>
    </row>
    <row r="12" spans="1:13" s="26" customFormat="1" ht="25.5">
      <c r="A12" s="63"/>
      <c r="B12" s="53">
        <v>15</v>
      </c>
      <c r="C12" s="54" t="s">
        <v>78</v>
      </c>
      <c r="D12" s="65">
        <f>SUM(D13)</f>
        <v>55000</v>
      </c>
      <c r="E12" s="65">
        <f t="shared" si="3"/>
        <v>0</v>
      </c>
      <c r="F12" s="65">
        <f t="shared" si="3"/>
        <v>55000</v>
      </c>
      <c r="G12" s="65">
        <f t="shared" si="3"/>
        <v>0</v>
      </c>
      <c r="H12" s="65">
        <f t="shared" si="3"/>
        <v>0</v>
      </c>
      <c r="I12" s="56">
        <f t="shared" si="2"/>
        <v>0</v>
      </c>
      <c r="J12" s="56">
        <f t="shared" si="0"/>
        <v>55000</v>
      </c>
      <c r="K12" s="57"/>
    </row>
    <row r="13" spans="1:13" s="26" customFormat="1" ht="25.5">
      <c r="A13" s="52"/>
      <c r="B13" s="52">
        <v>1555</v>
      </c>
      <c r="C13" s="54" t="s">
        <v>84</v>
      </c>
      <c r="D13" s="55">
        <v>55000</v>
      </c>
      <c r="E13" s="55"/>
      <c r="F13" s="55">
        <f t="shared" ref="F13" si="4">SUM(D13:E13)</f>
        <v>55000</v>
      </c>
      <c r="G13" s="55"/>
      <c r="H13" s="55"/>
      <c r="I13" s="56">
        <f t="shared" si="2"/>
        <v>0</v>
      </c>
      <c r="J13" s="56">
        <f t="shared" si="0"/>
        <v>55000</v>
      </c>
      <c r="K13" s="57"/>
    </row>
    <row r="14" spans="1:13" s="69" customFormat="1">
      <c r="A14" s="66" t="s">
        <v>85</v>
      </c>
      <c r="B14" s="67"/>
      <c r="C14" s="62"/>
      <c r="D14" s="68">
        <f>SUM(D15)</f>
        <v>15000</v>
      </c>
      <c r="E14" s="68">
        <f t="shared" ref="E14:H16" si="5">SUM(E15)</f>
        <v>0</v>
      </c>
      <c r="F14" s="68">
        <f t="shared" ref="F14:F55" si="6">SUM(D14:E14)</f>
        <v>15000</v>
      </c>
      <c r="G14" s="68"/>
      <c r="H14" s="68">
        <f t="shared" si="5"/>
        <v>0</v>
      </c>
      <c r="I14" s="51">
        <f t="shared" si="2"/>
        <v>0</v>
      </c>
      <c r="J14" s="51">
        <f t="shared" si="0"/>
        <v>15000</v>
      </c>
    </row>
    <row r="15" spans="1:13" s="69" customFormat="1">
      <c r="A15" s="70" t="s">
        <v>86</v>
      </c>
      <c r="B15" s="70"/>
      <c r="C15" s="62" t="s">
        <v>87</v>
      </c>
      <c r="D15" s="68">
        <f>SUM(D16)</f>
        <v>15000</v>
      </c>
      <c r="E15" s="68">
        <f t="shared" si="5"/>
        <v>0</v>
      </c>
      <c r="F15" s="68">
        <f t="shared" si="6"/>
        <v>15000</v>
      </c>
      <c r="G15" s="68">
        <f t="shared" si="5"/>
        <v>0</v>
      </c>
      <c r="H15" s="68">
        <f t="shared" si="5"/>
        <v>0</v>
      </c>
      <c r="I15" s="51">
        <f t="shared" si="2"/>
        <v>0</v>
      </c>
      <c r="J15" s="51">
        <f t="shared" si="0"/>
        <v>15000</v>
      </c>
      <c r="M15" s="71"/>
    </row>
    <row r="16" spans="1:13" s="26" customFormat="1">
      <c r="A16" s="72" t="s">
        <v>37</v>
      </c>
      <c r="B16" s="63"/>
      <c r="C16" s="54" t="s">
        <v>88</v>
      </c>
      <c r="D16" s="55">
        <f>SUM(D17)</f>
        <v>15000</v>
      </c>
      <c r="E16" s="55">
        <f t="shared" si="5"/>
        <v>0</v>
      </c>
      <c r="F16" s="55">
        <f t="shared" si="6"/>
        <v>15000</v>
      </c>
      <c r="G16" s="55">
        <f t="shared" si="5"/>
        <v>0</v>
      </c>
      <c r="H16" s="55">
        <f t="shared" si="5"/>
        <v>0</v>
      </c>
      <c r="I16" s="56">
        <f t="shared" si="2"/>
        <v>0</v>
      </c>
      <c r="J16" s="73">
        <f t="shared" si="0"/>
        <v>15000</v>
      </c>
    </row>
    <row r="17" spans="1:10" s="26" customFormat="1">
      <c r="A17" s="72"/>
      <c r="B17" s="53">
        <v>4</v>
      </c>
      <c r="C17" s="54" t="s">
        <v>79</v>
      </c>
      <c r="D17" s="55">
        <f>SUM(D18)</f>
        <v>15000</v>
      </c>
      <c r="E17" s="55"/>
      <c r="F17" s="55">
        <f t="shared" si="6"/>
        <v>15000</v>
      </c>
      <c r="G17" s="55"/>
      <c r="H17" s="55"/>
      <c r="I17" s="56">
        <f t="shared" si="2"/>
        <v>0</v>
      </c>
      <c r="J17" s="73">
        <f t="shared" si="0"/>
        <v>15000</v>
      </c>
    </row>
    <row r="18" spans="1:10" s="26" customFormat="1">
      <c r="A18" s="72"/>
      <c r="B18" s="52">
        <v>4502</v>
      </c>
      <c r="C18" s="54" t="s">
        <v>89</v>
      </c>
      <c r="D18" s="55">
        <v>15000</v>
      </c>
      <c r="E18" s="55"/>
      <c r="F18" s="55">
        <f t="shared" si="6"/>
        <v>15000</v>
      </c>
      <c r="G18" s="55"/>
      <c r="H18" s="55"/>
      <c r="I18" s="56">
        <f t="shared" si="2"/>
        <v>0</v>
      </c>
      <c r="J18" s="73">
        <f t="shared" si="0"/>
        <v>15000</v>
      </c>
    </row>
    <row r="19" spans="1:10" s="71" customFormat="1">
      <c r="A19" s="74" t="s">
        <v>94</v>
      </c>
      <c r="B19" s="75"/>
      <c r="C19" s="76"/>
      <c r="D19" s="77">
        <f>SUM(D20)</f>
        <v>9000</v>
      </c>
      <c r="E19" s="77">
        <f t="shared" ref="E19:H19" si="7">SUM(E20)</f>
        <v>0</v>
      </c>
      <c r="F19" s="77">
        <f t="shared" si="7"/>
        <v>9000</v>
      </c>
      <c r="G19" s="77">
        <f t="shared" si="7"/>
        <v>73905</v>
      </c>
      <c r="H19" s="77">
        <f t="shared" si="7"/>
        <v>0</v>
      </c>
      <c r="I19" s="51">
        <f t="shared" si="2"/>
        <v>73905</v>
      </c>
      <c r="J19" s="51">
        <f t="shared" si="0"/>
        <v>82905</v>
      </c>
    </row>
    <row r="20" spans="1:10" s="71" customFormat="1">
      <c r="A20" s="70" t="s">
        <v>95</v>
      </c>
      <c r="B20" s="70"/>
      <c r="C20" s="62" t="s">
        <v>96</v>
      </c>
      <c r="D20" s="68">
        <f>SUM(D21,D24,D27)</f>
        <v>9000</v>
      </c>
      <c r="E20" s="68">
        <f t="shared" ref="E20:H20" si="8">SUM(E21,E24,E27)</f>
        <v>0</v>
      </c>
      <c r="F20" s="68">
        <f t="shared" si="8"/>
        <v>9000</v>
      </c>
      <c r="G20" s="68">
        <f t="shared" si="8"/>
        <v>73905</v>
      </c>
      <c r="H20" s="68">
        <f t="shared" si="8"/>
        <v>0</v>
      </c>
      <c r="I20" s="51">
        <f t="shared" si="2"/>
        <v>73905</v>
      </c>
      <c r="J20" s="51">
        <f t="shared" si="0"/>
        <v>82905</v>
      </c>
    </row>
    <row r="21" spans="1:10" s="71" customFormat="1" ht="25.5">
      <c r="A21" s="63" t="s">
        <v>13</v>
      </c>
      <c r="B21" s="63"/>
      <c r="C21" s="54" t="s">
        <v>300</v>
      </c>
      <c r="D21" s="55">
        <f>SUM(D22)</f>
        <v>9000</v>
      </c>
      <c r="E21" s="55"/>
      <c r="F21" s="55">
        <f t="shared" si="6"/>
        <v>9000</v>
      </c>
      <c r="G21" s="55"/>
      <c r="H21" s="55"/>
      <c r="I21" s="56">
        <f t="shared" si="2"/>
        <v>0</v>
      </c>
      <c r="J21" s="73">
        <f t="shared" si="0"/>
        <v>9000</v>
      </c>
    </row>
    <row r="22" spans="1:10" s="71" customFormat="1">
      <c r="A22" s="63"/>
      <c r="B22" s="53">
        <v>4</v>
      </c>
      <c r="C22" s="54" t="s">
        <v>79</v>
      </c>
      <c r="D22" s="55">
        <f>SUM(D23)</f>
        <v>9000</v>
      </c>
      <c r="E22" s="55"/>
      <c r="F22" s="55">
        <f t="shared" ref="F22:F23" si="9">SUM(D22:E22)</f>
        <v>9000</v>
      </c>
      <c r="G22" s="55"/>
      <c r="H22" s="55"/>
      <c r="I22" s="56">
        <f t="shared" ref="I22:I23" si="10">SUM(G22:H22)</f>
        <v>0</v>
      </c>
      <c r="J22" s="73">
        <f t="shared" ref="J22:J23" si="11">SUM(I22,F22)</f>
        <v>9000</v>
      </c>
    </row>
    <row r="23" spans="1:10" s="71" customFormat="1">
      <c r="A23" s="63"/>
      <c r="B23" s="52">
        <v>4502</v>
      </c>
      <c r="C23" s="54" t="s">
        <v>89</v>
      </c>
      <c r="D23" s="55">
        <v>9000</v>
      </c>
      <c r="E23" s="55"/>
      <c r="F23" s="55">
        <f t="shared" si="9"/>
        <v>9000</v>
      </c>
      <c r="G23" s="55"/>
      <c r="H23" s="55"/>
      <c r="I23" s="56">
        <f t="shared" si="10"/>
        <v>0</v>
      </c>
      <c r="J23" s="73">
        <f t="shared" si="11"/>
        <v>9000</v>
      </c>
    </row>
    <row r="24" spans="1:10">
      <c r="A24" s="79" t="s">
        <v>97</v>
      </c>
      <c r="B24" s="79"/>
      <c r="C24" s="80" t="s">
        <v>302</v>
      </c>
      <c r="D24" s="81">
        <f>SUM(D25)</f>
        <v>0</v>
      </c>
      <c r="E24" s="81">
        <f>SUM(E25)</f>
        <v>0</v>
      </c>
      <c r="F24" s="81">
        <f t="shared" ref="F24:H24" si="12">SUM(F25)</f>
        <v>0</v>
      </c>
      <c r="G24" s="81">
        <f t="shared" si="12"/>
        <v>30739</v>
      </c>
      <c r="H24" s="81">
        <f t="shared" si="12"/>
        <v>0</v>
      </c>
      <c r="I24" s="56">
        <f t="shared" si="2"/>
        <v>30739</v>
      </c>
      <c r="J24" s="73">
        <f t="shared" si="0"/>
        <v>30739</v>
      </c>
    </row>
    <row r="25" spans="1:10" ht="25.5">
      <c r="A25" s="79"/>
      <c r="B25" s="53">
        <v>15</v>
      </c>
      <c r="C25" s="54" t="s">
        <v>78</v>
      </c>
      <c r="D25" s="81">
        <f>SUM(D26:D26)</f>
        <v>0</v>
      </c>
      <c r="E25" s="81">
        <f>SUM(E26:E26)</f>
        <v>0</v>
      </c>
      <c r="F25" s="81">
        <f>SUM(F26:F26)</f>
        <v>0</v>
      </c>
      <c r="G25" s="81">
        <f>SUM(G26:G26)</f>
        <v>30739</v>
      </c>
      <c r="H25" s="81">
        <f>SUM(H26:H26)</f>
        <v>0</v>
      </c>
      <c r="I25" s="56">
        <f t="shared" si="2"/>
        <v>30739</v>
      </c>
      <c r="J25" s="73">
        <f t="shared" si="0"/>
        <v>30739</v>
      </c>
    </row>
    <row r="26" spans="1:10" s="88" customFormat="1">
      <c r="A26" s="82"/>
      <c r="B26" s="49">
        <v>1551</v>
      </c>
      <c r="C26" s="50" t="s">
        <v>99</v>
      </c>
      <c r="D26" s="83"/>
      <c r="E26" s="83"/>
      <c r="F26" s="55">
        <f t="shared" si="6"/>
        <v>0</v>
      </c>
      <c r="G26" s="84">
        <f>28463+2276</f>
        <v>30739</v>
      </c>
      <c r="H26" s="85"/>
      <c r="I26" s="86">
        <f t="shared" si="2"/>
        <v>30739</v>
      </c>
      <c r="J26" s="87">
        <f t="shared" si="0"/>
        <v>30739</v>
      </c>
    </row>
    <row r="27" spans="1:10" s="88" customFormat="1" ht="25.5">
      <c r="A27" s="82" t="s">
        <v>178</v>
      </c>
      <c r="B27" s="49"/>
      <c r="C27" s="50" t="s">
        <v>301</v>
      </c>
      <c r="D27" s="87">
        <f>SUM(D28)</f>
        <v>0</v>
      </c>
      <c r="E27" s="87">
        <f t="shared" ref="E27:H27" si="13">SUM(E28)</f>
        <v>0</v>
      </c>
      <c r="F27" s="87">
        <f t="shared" si="13"/>
        <v>0</v>
      </c>
      <c r="G27" s="87">
        <f t="shared" si="13"/>
        <v>43166</v>
      </c>
      <c r="H27" s="87">
        <f t="shared" si="13"/>
        <v>0</v>
      </c>
      <c r="I27" s="86">
        <f t="shared" ref="I27" si="14">SUM(G27:H27)</f>
        <v>43166</v>
      </c>
      <c r="J27" s="87">
        <f t="shared" ref="J27" si="15">SUM(I27,F27)</f>
        <v>43166</v>
      </c>
    </row>
    <row r="28" spans="1:10" s="88" customFormat="1" ht="25.5">
      <c r="A28" s="82"/>
      <c r="B28" s="53">
        <v>15</v>
      </c>
      <c r="C28" s="54" t="s">
        <v>78</v>
      </c>
      <c r="D28" s="81">
        <f>SUM(D29:D29)</f>
        <v>0</v>
      </c>
      <c r="E28" s="81">
        <f>SUM(E29:E29)</f>
        <v>0</v>
      </c>
      <c r="F28" s="81">
        <f>SUM(F29:F29)</f>
        <v>0</v>
      </c>
      <c r="G28" s="81">
        <f>SUM(G29:G29)</f>
        <v>43166</v>
      </c>
      <c r="H28" s="81">
        <f>SUM(H29:H29)</f>
        <v>0</v>
      </c>
      <c r="I28" s="56">
        <f t="shared" ref="I28:I29" si="16">SUM(G28:H28)</f>
        <v>43166</v>
      </c>
      <c r="J28" s="73">
        <f t="shared" ref="J28:J29" si="17">SUM(I28,F28)</f>
        <v>43166</v>
      </c>
    </row>
    <row r="29" spans="1:10" s="88" customFormat="1">
      <c r="A29" s="82"/>
      <c r="B29" s="49">
        <v>1551</v>
      </c>
      <c r="C29" s="50" t="s">
        <v>99</v>
      </c>
      <c r="D29" s="83"/>
      <c r="E29" s="83"/>
      <c r="F29" s="55">
        <f t="shared" ref="F29" si="18">SUM(D29:E29)</f>
        <v>0</v>
      </c>
      <c r="G29" s="84">
        <v>43166</v>
      </c>
      <c r="H29" s="85"/>
      <c r="I29" s="86">
        <f t="shared" si="16"/>
        <v>43166</v>
      </c>
      <c r="J29" s="87">
        <f t="shared" si="17"/>
        <v>43166</v>
      </c>
    </row>
    <row r="30" spans="1:10" s="69" customFormat="1">
      <c r="A30" s="89" t="s">
        <v>100</v>
      </c>
      <c r="B30" s="90"/>
      <c r="C30" s="91"/>
      <c r="D30" s="92">
        <f>SUM(D31)</f>
        <v>48029</v>
      </c>
      <c r="E30" s="92">
        <f t="shared" ref="E30:G30" si="19">SUM(E31)</f>
        <v>0</v>
      </c>
      <c r="F30" s="92">
        <f t="shared" si="19"/>
        <v>48029</v>
      </c>
      <c r="G30" s="92">
        <f t="shared" si="19"/>
        <v>0</v>
      </c>
      <c r="H30" s="92">
        <f>SUM(H31)</f>
        <v>0</v>
      </c>
      <c r="I30" s="59">
        <f t="shared" ref="I30:I86" si="20">SUM(G30,H30)</f>
        <v>0</v>
      </c>
      <c r="J30" s="51">
        <f t="shared" si="0"/>
        <v>48029</v>
      </c>
    </row>
    <row r="31" spans="1:10" s="69" customFormat="1">
      <c r="A31" s="70" t="s">
        <v>86</v>
      </c>
      <c r="B31" s="70"/>
      <c r="C31" s="62" t="s">
        <v>87</v>
      </c>
      <c r="D31" s="68">
        <f>SUM(D35,D38,D32)</f>
        <v>48029</v>
      </c>
      <c r="E31" s="68">
        <f t="shared" ref="E31:H31" si="21">SUM(E35,E38,E32)</f>
        <v>0</v>
      </c>
      <c r="F31" s="68">
        <f t="shared" si="21"/>
        <v>48029</v>
      </c>
      <c r="G31" s="68">
        <f t="shared" si="21"/>
        <v>0</v>
      </c>
      <c r="H31" s="68">
        <f t="shared" si="21"/>
        <v>0</v>
      </c>
      <c r="I31" s="59">
        <f t="shared" si="20"/>
        <v>0</v>
      </c>
      <c r="J31" s="51">
        <f t="shared" si="0"/>
        <v>48029</v>
      </c>
    </row>
    <row r="32" spans="1:10" s="69" customFormat="1">
      <c r="A32" s="93" t="s">
        <v>41</v>
      </c>
      <c r="B32" s="93"/>
      <c r="C32" s="64" t="s">
        <v>101</v>
      </c>
      <c r="D32" s="65">
        <f>SUM(D33)</f>
        <v>8029</v>
      </c>
      <c r="E32" s="65">
        <f t="shared" ref="E32:H33" si="22">SUM(E33)</f>
        <v>0</v>
      </c>
      <c r="F32" s="65">
        <f t="shared" si="22"/>
        <v>8029</v>
      </c>
      <c r="G32" s="65">
        <f t="shared" si="22"/>
        <v>0</v>
      </c>
      <c r="H32" s="65">
        <f t="shared" si="22"/>
        <v>0</v>
      </c>
      <c r="I32" s="55">
        <f t="shared" si="20"/>
        <v>0</v>
      </c>
      <c r="J32" s="73">
        <f t="shared" si="0"/>
        <v>8029</v>
      </c>
    </row>
    <row r="33" spans="1:10" s="69" customFormat="1">
      <c r="A33" s="93"/>
      <c r="B33" s="53">
        <v>4</v>
      </c>
      <c r="C33" s="54" t="s">
        <v>79</v>
      </c>
      <c r="D33" s="55">
        <f>SUM(D34)</f>
        <v>8029</v>
      </c>
      <c r="E33" s="55">
        <f t="shared" si="22"/>
        <v>0</v>
      </c>
      <c r="F33" s="55">
        <f t="shared" si="22"/>
        <v>8029</v>
      </c>
      <c r="G33" s="55">
        <f t="shared" si="22"/>
        <v>0</v>
      </c>
      <c r="H33" s="55">
        <f t="shared" si="22"/>
        <v>0</v>
      </c>
      <c r="I33" s="55">
        <f t="shared" si="20"/>
        <v>0</v>
      </c>
      <c r="J33" s="73">
        <f t="shared" si="0"/>
        <v>8029</v>
      </c>
    </row>
    <row r="34" spans="1:10" s="69" customFormat="1">
      <c r="A34" s="93"/>
      <c r="B34" s="52">
        <v>4502</v>
      </c>
      <c r="C34" s="54" t="s">
        <v>89</v>
      </c>
      <c r="D34" s="55">
        <v>8029</v>
      </c>
      <c r="E34" s="55"/>
      <c r="F34" s="55">
        <f t="shared" ref="F34" si="23">SUM(D34:E34)</f>
        <v>8029</v>
      </c>
      <c r="G34" s="55"/>
      <c r="H34" s="55"/>
      <c r="I34" s="55">
        <f t="shared" si="20"/>
        <v>0</v>
      </c>
      <c r="J34" s="73">
        <f t="shared" si="0"/>
        <v>8029</v>
      </c>
    </row>
    <row r="35" spans="1:10" s="69" customFormat="1">
      <c r="A35" s="93" t="s">
        <v>43</v>
      </c>
      <c r="B35" s="93"/>
      <c r="C35" s="64" t="s">
        <v>102</v>
      </c>
      <c r="D35" s="65">
        <f>SUM(D36)</f>
        <v>30000</v>
      </c>
      <c r="E35" s="65">
        <f t="shared" ref="E35:H35" si="24">SUM(E36)</f>
        <v>0</v>
      </c>
      <c r="F35" s="65">
        <f t="shared" si="24"/>
        <v>30000</v>
      </c>
      <c r="G35" s="65">
        <f t="shared" si="24"/>
        <v>0</v>
      </c>
      <c r="H35" s="65">
        <f t="shared" si="24"/>
        <v>0</v>
      </c>
      <c r="I35" s="55">
        <f t="shared" si="20"/>
        <v>0</v>
      </c>
      <c r="J35" s="73">
        <f t="shared" si="0"/>
        <v>30000</v>
      </c>
    </row>
    <row r="36" spans="1:10" s="69" customFormat="1">
      <c r="A36" s="93"/>
      <c r="B36" s="53">
        <v>4</v>
      </c>
      <c r="C36" s="54" t="s">
        <v>79</v>
      </c>
      <c r="D36" s="55">
        <f>SUM(D37)</f>
        <v>30000</v>
      </c>
      <c r="E36" s="55">
        <f t="shared" ref="E36:H36" si="25">SUM(E37)</f>
        <v>0</v>
      </c>
      <c r="F36" s="55">
        <f t="shared" si="25"/>
        <v>30000</v>
      </c>
      <c r="G36" s="55">
        <f t="shared" si="25"/>
        <v>0</v>
      </c>
      <c r="H36" s="55">
        <f t="shared" si="25"/>
        <v>0</v>
      </c>
      <c r="I36" s="55">
        <f t="shared" si="20"/>
        <v>0</v>
      </c>
      <c r="J36" s="73">
        <f t="shared" si="0"/>
        <v>30000</v>
      </c>
    </row>
    <row r="37" spans="1:10" s="69" customFormat="1">
      <c r="A37" s="93"/>
      <c r="B37" s="52">
        <v>4502</v>
      </c>
      <c r="C37" s="54" t="s">
        <v>89</v>
      </c>
      <c r="D37" s="55">
        <v>30000</v>
      </c>
      <c r="E37" s="55"/>
      <c r="F37" s="55">
        <f t="shared" ref="F37" si="26">SUM(D37:E37)</f>
        <v>30000</v>
      </c>
      <c r="G37" s="55"/>
      <c r="H37" s="55"/>
      <c r="I37" s="55">
        <f t="shared" si="20"/>
        <v>0</v>
      </c>
      <c r="J37" s="73">
        <f t="shared" si="0"/>
        <v>30000</v>
      </c>
    </row>
    <row r="38" spans="1:10" s="69" customFormat="1">
      <c r="A38" s="63" t="s">
        <v>61</v>
      </c>
      <c r="B38" s="63"/>
      <c r="C38" s="54" t="s">
        <v>304</v>
      </c>
      <c r="D38" s="55">
        <f>SUM(D39)</f>
        <v>10000</v>
      </c>
      <c r="E38" s="55"/>
      <c r="F38" s="55">
        <f t="shared" ref="F38:F40" si="27">SUM(D38:E38)</f>
        <v>10000</v>
      </c>
      <c r="G38" s="55"/>
      <c r="H38" s="55"/>
      <c r="I38" s="55">
        <f t="shared" si="20"/>
        <v>0</v>
      </c>
      <c r="J38" s="73">
        <f t="shared" si="0"/>
        <v>10000</v>
      </c>
    </row>
    <row r="39" spans="1:10" s="69" customFormat="1">
      <c r="A39" s="63"/>
      <c r="B39" s="53">
        <v>4</v>
      </c>
      <c r="C39" s="54" t="s">
        <v>79</v>
      </c>
      <c r="D39" s="55">
        <f>SUM(D40)</f>
        <v>10000</v>
      </c>
      <c r="E39" s="55"/>
      <c r="F39" s="55">
        <f t="shared" si="27"/>
        <v>10000</v>
      </c>
      <c r="G39" s="55"/>
      <c r="H39" s="55"/>
      <c r="I39" s="55">
        <f t="shared" si="20"/>
        <v>0</v>
      </c>
      <c r="J39" s="73">
        <f t="shared" si="0"/>
        <v>10000</v>
      </c>
    </row>
    <row r="40" spans="1:10" s="69" customFormat="1">
      <c r="A40" s="63"/>
      <c r="B40" s="52">
        <v>4502</v>
      </c>
      <c r="C40" s="54" t="s">
        <v>89</v>
      </c>
      <c r="D40" s="55">
        <v>10000</v>
      </c>
      <c r="E40" s="55"/>
      <c r="F40" s="55">
        <f t="shared" si="27"/>
        <v>10000</v>
      </c>
      <c r="G40" s="55"/>
      <c r="H40" s="55"/>
      <c r="I40" s="55">
        <f t="shared" si="20"/>
        <v>0</v>
      </c>
      <c r="J40" s="73">
        <f t="shared" si="0"/>
        <v>10000</v>
      </c>
    </row>
    <row r="41" spans="1:10" s="26" customFormat="1">
      <c r="A41" s="66" t="s">
        <v>104</v>
      </c>
      <c r="B41" s="67"/>
      <c r="C41" s="62"/>
      <c r="D41" s="68">
        <f>SUM(D42,D48,D52,D56)</f>
        <v>1018671</v>
      </c>
      <c r="E41" s="68">
        <f>SUM(E42,E48,E52,E56)</f>
        <v>640000</v>
      </c>
      <c r="F41" s="68">
        <f>SUM(F42,F48,F52,F56)</f>
        <v>1658671</v>
      </c>
      <c r="G41" s="68">
        <f>SUM(G42,G48,G52,G56)</f>
        <v>0</v>
      </c>
      <c r="H41" s="68">
        <f>SUM(H42,H48,H52,H56)</f>
        <v>243525</v>
      </c>
      <c r="I41" s="68">
        <f>SUM(I42,I48,I52)</f>
        <v>243525</v>
      </c>
      <c r="J41" s="51">
        <f t="shared" si="0"/>
        <v>1902196</v>
      </c>
    </row>
    <row r="42" spans="1:10" s="26" customFormat="1">
      <c r="A42" s="70" t="s">
        <v>91</v>
      </c>
      <c r="B42" s="70"/>
      <c r="C42" s="62" t="s">
        <v>92</v>
      </c>
      <c r="D42" s="68">
        <f>SUM(D43)</f>
        <v>784271</v>
      </c>
      <c r="E42" s="68">
        <f t="shared" ref="E42:H42" si="28">SUM(E43)</f>
        <v>500000</v>
      </c>
      <c r="F42" s="68">
        <f t="shared" si="28"/>
        <v>1284271</v>
      </c>
      <c r="G42" s="68">
        <f t="shared" si="28"/>
        <v>0</v>
      </c>
      <c r="H42" s="68">
        <f t="shared" si="28"/>
        <v>243525</v>
      </c>
      <c r="I42" s="59">
        <f t="shared" si="20"/>
        <v>243525</v>
      </c>
      <c r="J42" s="51">
        <f t="shared" si="0"/>
        <v>1527796</v>
      </c>
    </row>
    <row r="43" spans="1:10" s="26" customFormat="1">
      <c r="A43" s="63" t="s">
        <v>105</v>
      </c>
      <c r="B43" s="63"/>
      <c r="C43" s="54" t="s">
        <v>106</v>
      </c>
      <c r="D43" s="55">
        <f>SUM(D44,D46)</f>
        <v>784271</v>
      </c>
      <c r="E43" s="55">
        <f t="shared" ref="E43:H43" si="29">SUM(E44,E46)</f>
        <v>500000</v>
      </c>
      <c r="F43" s="55">
        <f t="shared" si="29"/>
        <v>1284271</v>
      </c>
      <c r="G43" s="55">
        <f t="shared" si="29"/>
        <v>0</v>
      </c>
      <c r="H43" s="55">
        <f t="shared" si="29"/>
        <v>243525</v>
      </c>
      <c r="I43" s="55">
        <f t="shared" si="20"/>
        <v>243525</v>
      </c>
      <c r="J43" s="73">
        <f t="shared" si="0"/>
        <v>1527796</v>
      </c>
    </row>
    <row r="44" spans="1:10" s="26" customFormat="1" ht="25.5">
      <c r="A44" s="63"/>
      <c r="B44" s="53">
        <v>15</v>
      </c>
      <c r="C44" s="54" t="s">
        <v>78</v>
      </c>
      <c r="D44" s="55">
        <f>SUM(D45)</f>
        <v>764271</v>
      </c>
      <c r="E44" s="55">
        <f t="shared" ref="E44:H44" si="30">SUM(E45)</f>
        <v>500000</v>
      </c>
      <c r="F44" s="55">
        <f t="shared" si="30"/>
        <v>1264271</v>
      </c>
      <c r="G44" s="55">
        <f t="shared" si="30"/>
        <v>0</v>
      </c>
      <c r="H44" s="55">
        <f t="shared" si="30"/>
        <v>243525</v>
      </c>
      <c r="I44" s="55">
        <f t="shared" si="20"/>
        <v>243525</v>
      </c>
      <c r="J44" s="73">
        <f t="shared" si="0"/>
        <v>1507796</v>
      </c>
    </row>
    <row r="45" spans="1:10" s="26" customFormat="1" ht="25.5">
      <c r="A45" s="63"/>
      <c r="B45" s="52">
        <v>1551</v>
      </c>
      <c r="C45" s="54" t="s">
        <v>107</v>
      </c>
      <c r="D45" s="55">
        <f>1527796-743525-20000</f>
        <v>764271</v>
      </c>
      <c r="E45" s="55">
        <v>500000</v>
      </c>
      <c r="F45" s="55">
        <f t="shared" si="6"/>
        <v>1264271</v>
      </c>
      <c r="G45" s="55"/>
      <c r="H45" s="55">
        <f>743525-500000</f>
        <v>243525</v>
      </c>
      <c r="I45" s="55">
        <f t="shared" si="20"/>
        <v>243525</v>
      </c>
      <c r="J45" s="73">
        <f t="shared" si="0"/>
        <v>1507796</v>
      </c>
    </row>
    <row r="46" spans="1:10" s="26" customFormat="1">
      <c r="A46" s="63"/>
      <c r="B46" s="53">
        <v>4</v>
      </c>
      <c r="C46" s="54" t="s">
        <v>79</v>
      </c>
      <c r="D46" s="65">
        <f>SUM(D47)</f>
        <v>20000</v>
      </c>
      <c r="E46" s="65">
        <f t="shared" ref="E46:H46" si="31">SUM(E47)</f>
        <v>0</v>
      </c>
      <c r="F46" s="65">
        <f t="shared" si="31"/>
        <v>20000</v>
      </c>
      <c r="G46" s="65">
        <f t="shared" si="31"/>
        <v>0</v>
      </c>
      <c r="H46" s="65">
        <f t="shared" si="31"/>
        <v>0</v>
      </c>
      <c r="I46" s="55">
        <f t="shared" si="20"/>
        <v>0</v>
      </c>
      <c r="J46" s="56">
        <f t="shared" si="0"/>
        <v>20000</v>
      </c>
    </row>
    <row r="47" spans="1:10" s="26" customFormat="1">
      <c r="A47" s="63"/>
      <c r="B47" s="52">
        <v>4502</v>
      </c>
      <c r="C47" s="54" t="s">
        <v>89</v>
      </c>
      <c r="D47" s="65">
        <v>20000</v>
      </c>
      <c r="E47" s="65"/>
      <c r="F47" s="65">
        <f t="shared" ref="F47" si="32">SUM(D47:E47)</f>
        <v>20000</v>
      </c>
      <c r="G47" s="65"/>
      <c r="H47" s="65"/>
      <c r="I47" s="55">
        <f t="shared" si="20"/>
        <v>0</v>
      </c>
      <c r="J47" s="56">
        <f t="shared" si="0"/>
        <v>20000</v>
      </c>
    </row>
    <row r="48" spans="1:10" s="69" customFormat="1">
      <c r="A48" s="70" t="s">
        <v>110</v>
      </c>
      <c r="B48" s="70"/>
      <c r="C48" s="62" t="s">
        <v>111</v>
      </c>
      <c r="D48" s="68">
        <f>SUM(D49)</f>
        <v>99400</v>
      </c>
      <c r="E48" s="68">
        <f t="shared" ref="E48:H48" si="33">SUM(E49)</f>
        <v>140000</v>
      </c>
      <c r="F48" s="68">
        <f t="shared" si="33"/>
        <v>239400</v>
      </c>
      <c r="G48" s="68">
        <f t="shared" si="33"/>
        <v>0</v>
      </c>
      <c r="H48" s="68">
        <f t="shared" si="33"/>
        <v>0</v>
      </c>
      <c r="I48" s="59">
        <f t="shared" si="20"/>
        <v>0</v>
      </c>
      <c r="J48" s="60">
        <f t="shared" si="0"/>
        <v>239400</v>
      </c>
    </row>
    <row r="49" spans="1:10" s="26" customFormat="1">
      <c r="A49" s="63" t="s">
        <v>113</v>
      </c>
      <c r="B49" s="63"/>
      <c r="C49" s="54" t="s">
        <v>114</v>
      </c>
      <c r="D49" s="55">
        <f>SUM(D50)</f>
        <v>99400</v>
      </c>
      <c r="E49" s="55">
        <f t="shared" ref="E49:H50" si="34">SUM(E50)</f>
        <v>140000</v>
      </c>
      <c r="F49" s="55">
        <f t="shared" si="34"/>
        <v>239400</v>
      </c>
      <c r="G49" s="55">
        <f t="shared" si="34"/>
        <v>0</v>
      </c>
      <c r="H49" s="55">
        <f t="shared" si="34"/>
        <v>0</v>
      </c>
      <c r="I49" s="55">
        <f t="shared" si="20"/>
        <v>0</v>
      </c>
      <c r="J49" s="73">
        <f t="shared" si="0"/>
        <v>239400</v>
      </c>
    </row>
    <row r="50" spans="1:10" s="26" customFormat="1" ht="25.5">
      <c r="A50" s="63" t="s">
        <v>113</v>
      </c>
      <c r="B50" s="53">
        <v>15</v>
      </c>
      <c r="C50" s="54" t="s">
        <v>78</v>
      </c>
      <c r="D50" s="55">
        <f>SUM(D51)</f>
        <v>99400</v>
      </c>
      <c r="E50" s="55">
        <f t="shared" si="34"/>
        <v>140000</v>
      </c>
      <c r="F50" s="55">
        <f t="shared" si="34"/>
        <v>239400</v>
      </c>
      <c r="G50" s="55">
        <f t="shared" si="34"/>
        <v>0</v>
      </c>
      <c r="H50" s="55">
        <f t="shared" si="34"/>
        <v>0</v>
      </c>
      <c r="I50" s="55">
        <f t="shared" si="20"/>
        <v>0</v>
      </c>
      <c r="J50" s="73">
        <f t="shared" si="0"/>
        <v>239400</v>
      </c>
    </row>
    <row r="51" spans="1:10" s="26" customFormat="1" ht="25.5">
      <c r="A51" s="63" t="s">
        <v>113</v>
      </c>
      <c r="B51" s="52">
        <v>1551</v>
      </c>
      <c r="C51" s="54" t="s">
        <v>107</v>
      </c>
      <c r="D51" s="55">
        <v>99400</v>
      </c>
      <c r="E51" s="55">
        <v>140000</v>
      </c>
      <c r="F51" s="55">
        <f t="shared" si="6"/>
        <v>239400</v>
      </c>
      <c r="G51" s="55"/>
      <c r="H51" s="55"/>
      <c r="I51" s="55">
        <f t="shared" si="20"/>
        <v>0</v>
      </c>
      <c r="J51" s="73">
        <f t="shared" si="0"/>
        <v>239400</v>
      </c>
    </row>
    <row r="52" spans="1:10" s="26" customFormat="1">
      <c r="A52" s="70" t="s">
        <v>115</v>
      </c>
      <c r="B52" s="70"/>
      <c r="C52" s="62" t="s">
        <v>116</v>
      </c>
      <c r="D52" s="68">
        <f>SUM(D53)</f>
        <v>50000</v>
      </c>
      <c r="E52" s="68">
        <f t="shared" ref="E52:H52" si="35">SUM(E53)</f>
        <v>0</v>
      </c>
      <c r="F52" s="68">
        <f t="shared" si="35"/>
        <v>50000</v>
      </c>
      <c r="G52" s="68">
        <f t="shared" si="35"/>
        <v>0</v>
      </c>
      <c r="H52" s="68">
        <f t="shared" si="35"/>
        <v>0</v>
      </c>
      <c r="I52" s="59">
        <f t="shared" si="20"/>
        <v>0</v>
      </c>
      <c r="J52" s="51">
        <f t="shared" si="0"/>
        <v>50000</v>
      </c>
    </row>
    <row r="53" spans="1:10" s="26" customFormat="1">
      <c r="A53" s="63" t="s">
        <v>117</v>
      </c>
      <c r="B53" s="63"/>
      <c r="C53" s="54" t="s">
        <v>118</v>
      </c>
      <c r="D53" s="55">
        <f>SUM(D54)</f>
        <v>50000</v>
      </c>
      <c r="E53" s="55">
        <f t="shared" ref="E53:H54" si="36">SUM(E54)</f>
        <v>0</v>
      </c>
      <c r="F53" s="55">
        <f t="shared" si="36"/>
        <v>50000</v>
      </c>
      <c r="G53" s="55">
        <f t="shared" si="36"/>
        <v>0</v>
      </c>
      <c r="H53" s="55">
        <f t="shared" si="36"/>
        <v>0</v>
      </c>
      <c r="I53" s="55">
        <f t="shared" si="20"/>
        <v>0</v>
      </c>
      <c r="J53" s="73">
        <f t="shared" si="0"/>
        <v>50000</v>
      </c>
    </row>
    <row r="54" spans="1:10" s="26" customFormat="1" ht="25.5">
      <c r="A54" s="63"/>
      <c r="B54" s="53">
        <v>15</v>
      </c>
      <c r="C54" s="54" t="s">
        <v>78</v>
      </c>
      <c r="D54" s="55">
        <f>SUM(D55)</f>
        <v>50000</v>
      </c>
      <c r="E54" s="55">
        <f t="shared" si="36"/>
        <v>0</v>
      </c>
      <c r="F54" s="55">
        <f t="shared" si="36"/>
        <v>50000</v>
      </c>
      <c r="G54" s="55">
        <f t="shared" si="36"/>
        <v>0</v>
      </c>
      <c r="H54" s="55">
        <f t="shared" si="36"/>
        <v>0</v>
      </c>
      <c r="I54" s="55">
        <f t="shared" si="20"/>
        <v>0</v>
      </c>
      <c r="J54" s="73">
        <f t="shared" si="0"/>
        <v>50000</v>
      </c>
    </row>
    <row r="55" spans="1:10" s="26" customFormat="1" ht="25.5">
      <c r="A55" s="63"/>
      <c r="B55" s="52">
        <v>1551</v>
      </c>
      <c r="C55" s="54" t="s">
        <v>107</v>
      </c>
      <c r="D55" s="55">
        <v>50000</v>
      </c>
      <c r="E55" s="55"/>
      <c r="F55" s="55">
        <f t="shared" si="6"/>
        <v>50000</v>
      </c>
      <c r="G55" s="55"/>
      <c r="H55" s="55"/>
      <c r="I55" s="55">
        <f t="shared" si="20"/>
        <v>0</v>
      </c>
      <c r="J55" s="73">
        <f t="shared" si="0"/>
        <v>50000</v>
      </c>
    </row>
    <row r="56" spans="1:10" s="26" customFormat="1">
      <c r="A56" s="61" t="s">
        <v>86</v>
      </c>
      <c r="B56" s="94"/>
      <c r="C56" s="95" t="s">
        <v>121</v>
      </c>
      <c r="D56" s="59">
        <f>SUM(D57)</f>
        <v>85000</v>
      </c>
      <c r="E56" s="59">
        <f t="shared" ref="E56:H58" si="37">SUM(E57)</f>
        <v>0</v>
      </c>
      <c r="F56" s="59">
        <f t="shared" si="37"/>
        <v>85000</v>
      </c>
      <c r="G56" s="59">
        <f t="shared" si="37"/>
        <v>0</v>
      </c>
      <c r="H56" s="59">
        <f t="shared" si="37"/>
        <v>0</v>
      </c>
      <c r="I56" s="59">
        <f t="shared" si="20"/>
        <v>0</v>
      </c>
      <c r="J56" s="60">
        <f t="shared" ref="J56:J61" si="38">SUM(I56,F56)</f>
        <v>85000</v>
      </c>
    </row>
    <row r="57" spans="1:10" s="26" customFormat="1">
      <c r="A57" s="72" t="s">
        <v>37</v>
      </c>
      <c r="B57" s="63"/>
      <c r="C57" s="54" t="s">
        <v>122</v>
      </c>
      <c r="D57" s="55">
        <f>SUM(D58,D60)</f>
        <v>85000</v>
      </c>
      <c r="E57" s="55">
        <f t="shared" ref="E57:H57" si="39">SUM(E58,E60)</f>
        <v>0</v>
      </c>
      <c r="F57" s="55">
        <f t="shared" si="39"/>
        <v>85000</v>
      </c>
      <c r="G57" s="55">
        <f t="shared" si="39"/>
        <v>0</v>
      </c>
      <c r="H57" s="55">
        <f t="shared" si="39"/>
        <v>0</v>
      </c>
      <c r="I57" s="55">
        <f t="shared" si="20"/>
        <v>0</v>
      </c>
      <c r="J57" s="73">
        <f t="shared" si="38"/>
        <v>85000</v>
      </c>
    </row>
    <row r="58" spans="1:10" s="26" customFormat="1" ht="25.5">
      <c r="A58" s="72"/>
      <c r="B58" s="53">
        <v>15</v>
      </c>
      <c r="C58" s="54" t="s">
        <v>78</v>
      </c>
      <c r="D58" s="55">
        <f>SUM(D59)</f>
        <v>45000</v>
      </c>
      <c r="E58" s="55">
        <f t="shared" si="37"/>
        <v>0</v>
      </c>
      <c r="F58" s="55">
        <f t="shared" si="37"/>
        <v>45000</v>
      </c>
      <c r="G58" s="55">
        <f t="shared" si="37"/>
        <v>0</v>
      </c>
      <c r="H58" s="55">
        <f t="shared" si="37"/>
        <v>0</v>
      </c>
      <c r="I58" s="55">
        <f t="shared" si="20"/>
        <v>0</v>
      </c>
      <c r="J58" s="73">
        <f t="shared" si="38"/>
        <v>45000</v>
      </c>
    </row>
    <row r="59" spans="1:10" s="26" customFormat="1" ht="25.5">
      <c r="A59" s="72"/>
      <c r="B59" s="52">
        <v>1551</v>
      </c>
      <c r="C59" s="54" t="s">
        <v>107</v>
      </c>
      <c r="D59" s="55">
        <v>45000</v>
      </c>
      <c r="E59" s="55"/>
      <c r="F59" s="55">
        <f t="shared" ref="F59" si="40">SUM(D59:E59)</f>
        <v>45000</v>
      </c>
      <c r="G59" s="55"/>
      <c r="H59" s="55"/>
      <c r="I59" s="55">
        <f t="shared" si="20"/>
        <v>0</v>
      </c>
      <c r="J59" s="73">
        <f t="shared" si="38"/>
        <v>45000</v>
      </c>
    </row>
    <row r="60" spans="1:10" s="26" customFormat="1">
      <c r="A60" s="72"/>
      <c r="B60" s="53">
        <v>4</v>
      </c>
      <c r="C60" s="54" t="s">
        <v>79</v>
      </c>
      <c r="D60" s="65">
        <f>SUM(D61)</f>
        <v>40000</v>
      </c>
      <c r="E60" s="65">
        <f t="shared" ref="E60:H60" si="41">SUM(E61)</f>
        <v>0</v>
      </c>
      <c r="F60" s="65">
        <f t="shared" si="41"/>
        <v>40000</v>
      </c>
      <c r="G60" s="65">
        <f t="shared" si="41"/>
        <v>0</v>
      </c>
      <c r="H60" s="65">
        <f t="shared" si="41"/>
        <v>0</v>
      </c>
      <c r="I60" s="55">
        <f t="shared" ref="I60:I61" si="42">SUM(G60,H60)</f>
        <v>0</v>
      </c>
      <c r="J60" s="56">
        <f t="shared" si="38"/>
        <v>40000</v>
      </c>
    </row>
    <row r="61" spans="1:10" s="26" customFormat="1">
      <c r="A61" s="72"/>
      <c r="B61" s="52">
        <v>4502</v>
      </c>
      <c r="C61" s="54" t="s">
        <v>89</v>
      </c>
      <c r="D61" s="65">
        <v>40000</v>
      </c>
      <c r="E61" s="65"/>
      <c r="F61" s="65">
        <f t="shared" ref="F61" si="43">SUM(D61:E61)</f>
        <v>40000</v>
      </c>
      <c r="G61" s="65"/>
      <c r="H61" s="65"/>
      <c r="I61" s="55">
        <f t="shared" si="42"/>
        <v>0</v>
      </c>
      <c r="J61" s="56">
        <f t="shared" si="38"/>
        <v>40000</v>
      </c>
    </row>
    <row r="62" spans="1:10" s="69" customFormat="1">
      <c r="A62" s="66" t="s">
        <v>123</v>
      </c>
      <c r="B62" s="67"/>
      <c r="C62" s="62"/>
      <c r="D62" s="68">
        <f>SUM(D63,D67,D74,D78,D99,D112)</f>
        <v>1126026</v>
      </c>
      <c r="E62" s="68">
        <f>SUM(E63,E67,E74,E78,E99,E112)</f>
        <v>62000</v>
      </c>
      <c r="F62" s="68">
        <f>SUM(F63,F67,F74,F78,F99,F112)</f>
        <v>1179026</v>
      </c>
      <c r="G62" s="68">
        <f>SUM(G63,G67,G74,G78,G99,G112)</f>
        <v>0</v>
      </c>
      <c r="H62" s="68">
        <f>SUM(H63,H67,H74,H78,H99,H112)</f>
        <v>31956</v>
      </c>
      <c r="I62" s="59">
        <f t="shared" si="20"/>
        <v>31956</v>
      </c>
      <c r="J62" s="51">
        <f t="shared" ref="J62:J118" si="44">SUM(I62,F62)</f>
        <v>1210982</v>
      </c>
    </row>
    <row r="63" spans="1:10" s="69" customFormat="1">
      <c r="A63" s="61" t="s">
        <v>81</v>
      </c>
      <c r="B63" s="53"/>
      <c r="C63" s="62" t="s">
        <v>82</v>
      </c>
      <c r="D63" s="59">
        <f>SUM(D64)</f>
        <v>14000</v>
      </c>
      <c r="E63" s="59">
        <f t="shared" ref="E63:H65" si="45">SUM(E64)</f>
        <v>0</v>
      </c>
      <c r="F63" s="59">
        <f t="shared" si="45"/>
        <v>14000</v>
      </c>
      <c r="G63" s="59">
        <f t="shared" si="45"/>
        <v>0</v>
      </c>
      <c r="H63" s="59">
        <f t="shared" si="45"/>
        <v>0</v>
      </c>
      <c r="I63" s="60">
        <f t="shared" ref="I63:I66" si="46">SUM(G63:H63)</f>
        <v>0</v>
      </c>
      <c r="J63" s="60">
        <f t="shared" si="44"/>
        <v>14000</v>
      </c>
    </row>
    <row r="64" spans="1:10" s="69" customFormat="1">
      <c r="A64" s="63" t="s">
        <v>24</v>
      </c>
      <c r="B64" s="53"/>
      <c r="C64" s="64" t="s">
        <v>83</v>
      </c>
      <c r="D64" s="65">
        <f>SUM(D65)</f>
        <v>14000</v>
      </c>
      <c r="E64" s="65">
        <f t="shared" si="45"/>
        <v>0</v>
      </c>
      <c r="F64" s="65">
        <f t="shared" si="45"/>
        <v>14000</v>
      </c>
      <c r="G64" s="65">
        <f t="shared" si="45"/>
        <v>0</v>
      </c>
      <c r="H64" s="65">
        <f t="shared" si="45"/>
        <v>0</v>
      </c>
      <c r="I64" s="56">
        <f t="shared" si="46"/>
        <v>0</v>
      </c>
      <c r="J64" s="56">
        <f t="shared" si="44"/>
        <v>14000</v>
      </c>
    </row>
    <row r="65" spans="1:10" s="69" customFormat="1" ht="25.5">
      <c r="A65" s="63"/>
      <c r="B65" s="53">
        <v>15</v>
      </c>
      <c r="C65" s="54" t="s">
        <v>78</v>
      </c>
      <c r="D65" s="65">
        <f>SUM(D66)</f>
        <v>14000</v>
      </c>
      <c r="E65" s="65">
        <f t="shared" si="45"/>
        <v>0</v>
      </c>
      <c r="F65" s="65">
        <f t="shared" si="45"/>
        <v>14000</v>
      </c>
      <c r="G65" s="65">
        <f t="shared" si="45"/>
        <v>0</v>
      </c>
      <c r="H65" s="65">
        <f t="shared" si="45"/>
        <v>0</v>
      </c>
      <c r="I65" s="56">
        <f t="shared" si="46"/>
        <v>0</v>
      </c>
      <c r="J65" s="56">
        <f t="shared" si="44"/>
        <v>14000</v>
      </c>
    </row>
    <row r="66" spans="1:10" s="69" customFormat="1" ht="25.5">
      <c r="A66" s="52"/>
      <c r="B66" s="52">
        <v>1551</v>
      </c>
      <c r="C66" s="54" t="s">
        <v>107</v>
      </c>
      <c r="D66" s="55">
        <v>14000</v>
      </c>
      <c r="E66" s="55"/>
      <c r="F66" s="55">
        <f t="shared" ref="F66" si="47">SUM(D66:E66)</f>
        <v>14000</v>
      </c>
      <c r="G66" s="55"/>
      <c r="H66" s="55"/>
      <c r="I66" s="56">
        <f t="shared" si="46"/>
        <v>0</v>
      </c>
      <c r="J66" s="56">
        <f t="shared" si="44"/>
        <v>14000</v>
      </c>
    </row>
    <row r="67" spans="1:10" s="69" customFormat="1">
      <c r="A67" s="70" t="s">
        <v>91</v>
      </c>
      <c r="B67" s="70"/>
      <c r="C67" s="62" t="s">
        <v>92</v>
      </c>
      <c r="D67" s="68">
        <f>SUM(D71,D68)</f>
        <v>31000</v>
      </c>
      <c r="E67" s="68">
        <f t="shared" ref="E67:H67" si="48">SUM(E71,E68)</f>
        <v>0</v>
      </c>
      <c r="F67" s="68">
        <f t="shared" si="48"/>
        <v>31000</v>
      </c>
      <c r="G67" s="68">
        <f t="shared" si="48"/>
        <v>0</v>
      </c>
      <c r="H67" s="68">
        <f t="shared" si="48"/>
        <v>0</v>
      </c>
      <c r="I67" s="59">
        <f t="shared" si="20"/>
        <v>0</v>
      </c>
      <c r="J67" s="60">
        <f t="shared" si="44"/>
        <v>31000</v>
      </c>
    </row>
    <row r="68" spans="1:10" s="69" customFormat="1">
      <c r="A68" s="93" t="s">
        <v>321</v>
      </c>
      <c r="B68" s="93"/>
      <c r="C68" s="64" t="s">
        <v>322</v>
      </c>
      <c r="D68" s="55">
        <f>SUM(D69)</f>
        <v>2000</v>
      </c>
      <c r="E68" s="55">
        <f>SUM(E69)</f>
        <v>0</v>
      </c>
      <c r="F68" s="55">
        <f t="shared" ref="F68:F70" si="49">SUM(D68:E68)</f>
        <v>2000</v>
      </c>
      <c r="G68" s="55">
        <f>SUM(G69)</f>
        <v>0</v>
      </c>
      <c r="H68" s="55">
        <f>SUM(H69)</f>
        <v>0</v>
      </c>
      <c r="I68" s="55">
        <f t="shared" ref="I68:I70" si="50">SUM(G68,H68)</f>
        <v>0</v>
      </c>
      <c r="J68" s="73">
        <f t="shared" ref="J68:J70" si="51">SUM(I68,F68)</f>
        <v>2000</v>
      </c>
    </row>
    <row r="69" spans="1:10" s="69" customFormat="1" ht="25.5">
      <c r="A69" s="93"/>
      <c r="B69" s="53">
        <v>15</v>
      </c>
      <c r="C69" s="54" t="s">
        <v>78</v>
      </c>
      <c r="D69" s="55">
        <f>SUM(D70)</f>
        <v>2000</v>
      </c>
      <c r="E69" s="55">
        <f>SUM(E70)</f>
        <v>0</v>
      </c>
      <c r="F69" s="55">
        <f t="shared" si="49"/>
        <v>2000</v>
      </c>
      <c r="G69" s="55"/>
      <c r="H69" s="55">
        <f>SUM(H70:H70)</f>
        <v>0</v>
      </c>
      <c r="I69" s="55">
        <f t="shared" si="50"/>
        <v>0</v>
      </c>
      <c r="J69" s="73">
        <f t="shared" si="51"/>
        <v>2000</v>
      </c>
    </row>
    <row r="70" spans="1:10" s="69" customFormat="1" ht="25.5">
      <c r="A70" s="93"/>
      <c r="B70" s="52">
        <v>1551</v>
      </c>
      <c r="C70" s="54" t="s">
        <v>107</v>
      </c>
      <c r="D70" s="55">
        <v>2000</v>
      </c>
      <c r="E70" s="55"/>
      <c r="F70" s="55">
        <f t="shared" si="49"/>
        <v>2000</v>
      </c>
      <c r="G70" s="55"/>
      <c r="H70" s="55"/>
      <c r="I70" s="55">
        <f t="shared" si="50"/>
        <v>0</v>
      </c>
      <c r="J70" s="73">
        <f t="shared" si="51"/>
        <v>2000</v>
      </c>
    </row>
    <row r="71" spans="1:10" s="26" customFormat="1">
      <c r="A71" s="63" t="s">
        <v>52</v>
      </c>
      <c r="B71" s="63"/>
      <c r="C71" s="54" t="s">
        <v>124</v>
      </c>
      <c r="D71" s="55">
        <f>SUM(D72)</f>
        <v>29000</v>
      </c>
      <c r="E71" s="55">
        <f>SUM(E72)</f>
        <v>0</v>
      </c>
      <c r="F71" s="55">
        <f t="shared" ref="F71:F111" si="52">SUM(D71:E71)</f>
        <v>29000</v>
      </c>
      <c r="G71" s="55">
        <f>SUM(G72)</f>
        <v>0</v>
      </c>
      <c r="H71" s="55">
        <f>SUM(H72)</f>
        <v>0</v>
      </c>
      <c r="I71" s="55">
        <f t="shared" si="20"/>
        <v>0</v>
      </c>
      <c r="J71" s="73">
        <f t="shared" si="44"/>
        <v>29000</v>
      </c>
    </row>
    <row r="72" spans="1:10" s="26" customFormat="1" ht="25.5">
      <c r="A72" s="63" t="s">
        <v>52</v>
      </c>
      <c r="B72" s="53">
        <v>15</v>
      </c>
      <c r="C72" s="54" t="s">
        <v>78</v>
      </c>
      <c r="D72" s="55">
        <f>SUM(D73)</f>
        <v>29000</v>
      </c>
      <c r="E72" s="55">
        <f>SUM(E73)</f>
        <v>0</v>
      </c>
      <c r="F72" s="55">
        <f t="shared" si="52"/>
        <v>29000</v>
      </c>
      <c r="G72" s="55"/>
      <c r="H72" s="55">
        <f>SUM(H73:H73)</f>
        <v>0</v>
      </c>
      <c r="I72" s="55">
        <f t="shared" si="20"/>
        <v>0</v>
      </c>
      <c r="J72" s="73">
        <f t="shared" si="44"/>
        <v>29000</v>
      </c>
    </row>
    <row r="73" spans="1:10" s="26" customFormat="1" ht="25.5">
      <c r="A73" s="63" t="s">
        <v>52</v>
      </c>
      <c r="B73" s="52">
        <v>1551</v>
      </c>
      <c r="C73" s="54" t="s">
        <v>107</v>
      </c>
      <c r="D73" s="55">
        <v>29000</v>
      </c>
      <c r="E73" s="55"/>
      <c r="F73" s="55">
        <f t="shared" si="52"/>
        <v>29000</v>
      </c>
      <c r="G73" s="55"/>
      <c r="H73" s="55"/>
      <c r="I73" s="55">
        <f t="shared" si="20"/>
        <v>0</v>
      </c>
      <c r="J73" s="73">
        <f t="shared" si="44"/>
        <v>29000</v>
      </c>
    </row>
    <row r="74" spans="1:10" s="69" customFormat="1">
      <c r="A74" s="70" t="s">
        <v>115</v>
      </c>
      <c r="B74" s="70"/>
      <c r="C74" s="62" t="s">
        <v>116</v>
      </c>
      <c r="D74" s="68">
        <f>SUM(D75)</f>
        <v>12287</v>
      </c>
      <c r="E74" s="68"/>
      <c r="F74" s="68">
        <f t="shared" si="52"/>
        <v>12287</v>
      </c>
      <c r="G74" s="68">
        <f>SUM(G75)</f>
        <v>0</v>
      </c>
      <c r="H74" s="55"/>
      <c r="I74" s="59">
        <f t="shared" si="20"/>
        <v>0</v>
      </c>
      <c r="J74" s="51">
        <f t="shared" si="44"/>
        <v>12287</v>
      </c>
    </row>
    <row r="75" spans="1:10" s="26" customFormat="1" ht="25.5">
      <c r="A75" s="63" t="s">
        <v>53</v>
      </c>
      <c r="B75" s="63"/>
      <c r="C75" s="54" t="s">
        <v>125</v>
      </c>
      <c r="D75" s="55">
        <f>SUM(D76)</f>
        <v>12287</v>
      </c>
      <c r="E75" s="55"/>
      <c r="F75" s="55">
        <f t="shared" si="52"/>
        <v>12287</v>
      </c>
      <c r="G75" s="55"/>
      <c r="H75" s="55"/>
      <c r="I75" s="55">
        <f t="shared" si="20"/>
        <v>0</v>
      </c>
      <c r="J75" s="73">
        <f t="shared" si="44"/>
        <v>12287</v>
      </c>
    </row>
    <row r="76" spans="1:10" s="26" customFormat="1" ht="25.5">
      <c r="A76" s="63" t="s">
        <v>53</v>
      </c>
      <c r="B76" s="53">
        <v>15</v>
      </c>
      <c r="C76" s="54" t="s">
        <v>78</v>
      </c>
      <c r="D76" s="55">
        <f>SUM(D77)</f>
        <v>12287</v>
      </c>
      <c r="E76" s="55"/>
      <c r="F76" s="55">
        <f t="shared" si="52"/>
        <v>12287</v>
      </c>
      <c r="G76" s="55"/>
      <c r="H76" s="55"/>
      <c r="I76" s="55">
        <f t="shared" si="20"/>
        <v>0</v>
      </c>
      <c r="J76" s="73">
        <f t="shared" si="44"/>
        <v>12287</v>
      </c>
    </row>
    <row r="77" spans="1:10" s="26" customFormat="1" ht="25.5">
      <c r="A77" s="63" t="s">
        <v>53</v>
      </c>
      <c r="B77" s="52">
        <v>1551</v>
      </c>
      <c r="C77" s="54" t="s">
        <v>107</v>
      </c>
      <c r="D77" s="55">
        <v>12287</v>
      </c>
      <c r="E77" s="55"/>
      <c r="F77" s="55">
        <f t="shared" si="52"/>
        <v>12287</v>
      </c>
      <c r="G77" s="55"/>
      <c r="H77" s="55"/>
      <c r="I77" s="55">
        <f t="shared" si="20"/>
        <v>0</v>
      </c>
      <c r="J77" s="73">
        <f t="shared" si="44"/>
        <v>12287</v>
      </c>
    </row>
    <row r="78" spans="1:10" s="26" customFormat="1">
      <c r="A78" s="70" t="s">
        <v>86</v>
      </c>
      <c r="B78" s="70"/>
      <c r="C78" s="62" t="s">
        <v>87</v>
      </c>
      <c r="D78" s="68">
        <f>SUM(D79,D84,D90,D93,D96)</f>
        <v>131000</v>
      </c>
      <c r="E78" s="68">
        <f t="shared" ref="E78:H78" si="53">SUM(E79,E84,E90,E93)</f>
        <v>0</v>
      </c>
      <c r="F78" s="68">
        <f t="shared" si="53"/>
        <v>122000</v>
      </c>
      <c r="G78" s="68">
        <f t="shared" si="53"/>
        <v>0</v>
      </c>
      <c r="H78" s="68">
        <f t="shared" si="53"/>
        <v>0</v>
      </c>
      <c r="I78" s="59">
        <f t="shared" si="20"/>
        <v>0</v>
      </c>
      <c r="J78" s="60">
        <f t="shared" si="44"/>
        <v>122000</v>
      </c>
    </row>
    <row r="79" spans="1:10" s="26" customFormat="1">
      <c r="A79" s="93" t="s">
        <v>41</v>
      </c>
      <c r="B79" s="93"/>
      <c r="C79" s="64" t="s">
        <v>101</v>
      </c>
      <c r="D79" s="65">
        <f>SUM(D80,D82)</f>
        <v>35000</v>
      </c>
      <c r="E79" s="65">
        <f t="shared" ref="E79:H79" si="54">SUM(E80,E82)</f>
        <v>0</v>
      </c>
      <c r="F79" s="65">
        <f t="shared" si="54"/>
        <v>35000</v>
      </c>
      <c r="G79" s="65">
        <f t="shared" si="54"/>
        <v>0</v>
      </c>
      <c r="H79" s="65">
        <f t="shared" si="54"/>
        <v>0</v>
      </c>
      <c r="I79" s="55">
        <f t="shared" si="20"/>
        <v>0</v>
      </c>
      <c r="J79" s="73">
        <f t="shared" si="44"/>
        <v>35000</v>
      </c>
    </row>
    <row r="80" spans="1:10" s="26" customFormat="1" ht="25.5">
      <c r="A80" s="93"/>
      <c r="B80" s="53">
        <v>15</v>
      </c>
      <c r="C80" s="54" t="s">
        <v>78</v>
      </c>
      <c r="D80" s="55">
        <f>SUM(D81)</f>
        <v>35000</v>
      </c>
      <c r="E80" s="55">
        <f t="shared" ref="E80:H80" si="55">SUM(E81)</f>
        <v>0</v>
      </c>
      <c r="F80" s="55">
        <f t="shared" si="55"/>
        <v>35000</v>
      </c>
      <c r="G80" s="55">
        <f t="shared" si="55"/>
        <v>0</v>
      </c>
      <c r="H80" s="55">
        <f t="shared" si="55"/>
        <v>0</v>
      </c>
      <c r="I80" s="55">
        <f t="shared" si="20"/>
        <v>0</v>
      </c>
      <c r="J80" s="73">
        <f t="shared" si="44"/>
        <v>35000</v>
      </c>
    </row>
    <row r="81" spans="1:10" s="26" customFormat="1" ht="25.5">
      <c r="A81" s="93"/>
      <c r="B81" s="52">
        <v>1551</v>
      </c>
      <c r="C81" s="54" t="s">
        <v>107</v>
      </c>
      <c r="D81" s="55">
        <v>35000</v>
      </c>
      <c r="E81" s="55"/>
      <c r="F81" s="55">
        <f t="shared" ref="F81" si="56">SUM(D81:E81)</f>
        <v>35000</v>
      </c>
      <c r="G81" s="55"/>
      <c r="H81" s="55"/>
      <c r="I81" s="55">
        <f t="shared" si="20"/>
        <v>0</v>
      </c>
      <c r="J81" s="73">
        <f t="shared" si="44"/>
        <v>35000</v>
      </c>
    </row>
    <row r="82" spans="1:10" s="26" customFormat="1">
      <c r="A82" s="93"/>
      <c r="B82" s="53">
        <v>4</v>
      </c>
      <c r="C82" s="54" t="s">
        <v>79</v>
      </c>
      <c r="D82" s="65">
        <f>SUM(D83)</f>
        <v>0</v>
      </c>
      <c r="E82" s="65">
        <f t="shared" ref="E82:H82" si="57">SUM(E83)</f>
        <v>0</v>
      </c>
      <c r="F82" s="65">
        <f t="shared" si="57"/>
        <v>0</v>
      </c>
      <c r="G82" s="65">
        <f t="shared" si="57"/>
        <v>0</v>
      </c>
      <c r="H82" s="65">
        <f t="shared" si="57"/>
        <v>0</v>
      </c>
      <c r="I82" s="55">
        <f t="shared" si="20"/>
        <v>0</v>
      </c>
      <c r="J82" s="56">
        <f t="shared" si="44"/>
        <v>0</v>
      </c>
    </row>
    <row r="83" spans="1:10" s="26" customFormat="1">
      <c r="A83" s="93"/>
      <c r="B83" s="52">
        <v>4502</v>
      </c>
      <c r="C83" s="54" t="s">
        <v>89</v>
      </c>
      <c r="D83" s="65"/>
      <c r="E83" s="65">
        <f>SUM(E90)</f>
        <v>0</v>
      </c>
      <c r="F83" s="65">
        <f t="shared" ref="F83" si="58">SUM(D83:E83)</f>
        <v>0</v>
      </c>
      <c r="G83" s="65"/>
      <c r="H83" s="65"/>
      <c r="I83" s="55">
        <f t="shared" si="20"/>
        <v>0</v>
      </c>
      <c r="J83" s="56">
        <f t="shared" si="44"/>
        <v>0</v>
      </c>
    </row>
    <row r="84" spans="1:10" s="26" customFormat="1" ht="25.5">
      <c r="A84" s="72" t="s">
        <v>45</v>
      </c>
      <c r="B84" s="63"/>
      <c r="C84" s="54" t="s">
        <v>103</v>
      </c>
      <c r="D84" s="55">
        <f>SUM(D85)</f>
        <v>70000</v>
      </c>
      <c r="E84" s="55">
        <f>SUM(E85)</f>
        <v>0</v>
      </c>
      <c r="F84" s="55">
        <f t="shared" si="52"/>
        <v>70000</v>
      </c>
      <c r="G84" s="55"/>
      <c r="H84" s="55">
        <f>SUM(H85)</f>
        <v>0</v>
      </c>
      <c r="I84" s="55">
        <f t="shared" si="20"/>
        <v>0</v>
      </c>
      <c r="J84" s="73">
        <f t="shared" si="44"/>
        <v>70000</v>
      </c>
    </row>
    <row r="85" spans="1:10" s="26" customFormat="1" ht="25.5">
      <c r="A85" s="72"/>
      <c r="B85" s="53">
        <v>15</v>
      </c>
      <c r="C85" s="54" t="s">
        <v>78</v>
      </c>
      <c r="D85" s="55">
        <f>SUM(D86)</f>
        <v>70000</v>
      </c>
      <c r="E85" s="55">
        <f>SUM(E86)</f>
        <v>0</v>
      </c>
      <c r="F85" s="55">
        <f t="shared" si="52"/>
        <v>70000</v>
      </c>
      <c r="G85" s="55"/>
      <c r="H85" s="55">
        <f>SUM(H86:H86)</f>
        <v>0</v>
      </c>
      <c r="I85" s="55">
        <f t="shared" si="20"/>
        <v>0</v>
      </c>
      <c r="J85" s="73">
        <f t="shared" si="44"/>
        <v>70000</v>
      </c>
    </row>
    <row r="86" spans="1:10" s="26" customFormat="1" ht="25.5">
      <c r="A86" s="72"/>
      <c r="B86" s="52">
        <v>1551</v>
      </c>
      <c r="C86" s="54" t="s">
        <v>107</v>
      </c>
      <c r="D86" s="55">
        <v>70000</v>
      </c>
      <c r="E86" s="55"/>
      <c r="F86" s="55">
        <f t="shared" si="52"/>
        <v>70000</v>
      </c>
      <c r="G86" s="55"/>
      <c r="H86" s="55"/>
      <c r="I86" s="55">
        <f t="shared" si="20"/>
        <v>0</v>
      </c>
      <c r="J86" s="73">
        <f t="shared" si="44"/>
        <v>70000</v>
      </c>
    </row>
    <row r="87" spans="1:10" s="26" customFormat="1">
      <c r="A87" s="72" t="s">
        <v>46</v>
      </c>
      <c r="B87" s="63"/>
      <c r="C87" s="54" t="s">
        <v>323</v>
      </c>
      <c r="D87" s="55">
        <f>SUM(D88)</f>
        <v>30000</v>
      </c>
      <c r="E87" s="55">
        <f>SUM(E88)</f>
        <v>0</v>
      </c>
      <c r="F87" s="55">
        <f t="shared" ref="F87:F89" si="59">SUM(D87:E87)</f>
        <v>30000</v>
      </c>
      <c r="G87" s="55"/>
      <c r="H87" s="55">
        <f>SUM(H88)</f>
        <v>0</v>
      </c>
      <c r="I87" s="55">
        <f t="shared" ref="I87:I89" si="60">SUM(G87,H87)</f>
        <v>0</v>
      </c>
      <c r="J87" s="73">
        <f t="shared" ref="J87:J89" si="61">SUM(I87,F87)</f>
        <v>30000</v>
      </c>
    </row>
    <row r="88" spans="1:10" s="26" customFormat="1" ht="25.5">
      <c r="A88" s="72"/>
      <c r="B88" s="53">
        <v>15</v>
      </c>
      <c r="C88" s="54" t="s">
        <v>78</v>
      </c>
      <c r="D88" s="55">
        <f>SUM(D89)</f>
        <v>30000</v>
      </c>
      <c r="E88" s="55">
        <f>SUM(E89)</f>
        <v>0</v>
      </c>
      <c r="F88" s="55">
        <f t="shared" si="59"/>
        <v>30000</v>
      </c>
      <c r="G88" s="55"/>
      <c r="H88" s="55">
        <f>SUM(H89:H89)</f>
        <v>0</v>
      </c>
      <c r="I88" s="55">
        <f t="shared" si="60"/>
        <v>0</v>
      </c>
      <c r="J88" s="73">
        <f t="shared" si="61"/>
        <v>30000</v>
      </c>
    </row>
    <row r="89" spans="1:10" s="26" customFormat="1" ht="25.5">
      <c r="A89" s="72"/>
      <c r="B89" s="52">
        <v>1551</v>
      </c>
      <c r="C89" s="54" t="s">
        <v>107</v>
      </c>
      <c r="D89" s="55">
        <v>30000</v>
      </c>
      <c r="E89" s="55"/>
      <c r="F89" s="55">
        <f t="shared" si="59"/>
        <v>30000</v>
      </c>
      <c r="G89" s="55"/>
      <c r="H89" s="55"/>
      <c r="I89" s="55">
        <f t="shared" si="60"/>
        <v>0</v>
      </c>
      <c r="J89" s="73">
        <f t="shared" si="61"/>
        <v>30000</v>
      </c>
    </row>
    <row r="90" spans="1:10" s="26" customFormat="1">
      <c r="A90" s="72" t="s">
        <v>37</v>
      </c>
      <c r="B90" s="63"/>
      <c r="C90" s="54" t="s">
        <v>122</v>
      </c>
      <c r="D90" s="55">
        <f>SUM(D91)</f>
        <v>12000</v>
      </c>
      <c r="E90" s="55">
        <f t="shared" ref="E90:H97" si="62">SUM(E91)</f>
        <v>0</v>
      </c>
      <c r="F90" s="55">
        <f t="shared" si="62"/>
        <v>12000</v>
      </c>
      <c r="G90" s="55">
        <f t="shared" si="62"/>
        <v>0</v>
      </c>
      <c r="H90" s="55">
        <f t="shared" si="62"/>
        <v>0</v>
      </c>
      <c r="I90" s="55">
        <f t="shared" ref="I90:I123" si="63">SUM(G90,H90)</f>
        <v>0</v>
      </c>
      <c r="J90" s="73">
        <f t="shared" si="44"/>
        <v>12000</v>
      </c>
    </row>
    <row r="91" spans="1:10" s="26" customFormat="1">
      <c r="A91" s="72"/>
      <c r="B91" s="53">
        <v>4</v>
      </c>
      <c r="C91" s="54" t="s">
        <v>79</v>
      </c>
      <c r="D91" s="55">
        <f>SUM(D92)</f>
        <v>12000</v>
      </c>
      <c r="E91" s="55">
        <f t="shared" si="62"/>
        <v>0</v>
      </c>
      <c r="F91" s="55">
        <f t="shared" si="62"/>
        <v>12000</v>
      </c>
      <c r="G91" s="55">
        <f t="shared" si="62"/>
        <v>0</v>
      </c>
      <c r="H91" s="55">
        <f t="shared" si="62"/>
        <v>0</v>
      </c>
      <c r="I91" s="55">
        <f t="shared" si="63"/>
        <v>0</v>
      </c>
      <c r="J91" s="73">
        <f t="shared" si="44"/>
        <v>12000</v>
      </c>
    </row>
    <row r="92" spans="1:10" s="26" customFormat="1">
      <c r="A92" s="72"/>
      <c r="B92" s="52">
        <v>4502</v>
      </c>
      <c r="C92" s="54" t="s">
        <v>89</v>
      </c>
      <c r="D92" s="55">
        <f>5000+7000</f>
        <v>12000</v>
      </c>
      <c r="E92" s="55"/>
      <c r="F92" s="55">
        <f t="shared" si="52"/>
        <v>12000</v>
      </c>
      <c r="G92" s="55"/>
      <c r="H92" s="55"/>
      <c r="I92" s="55">
        <f t="shared" si="63"/>
        <v>0</v>
      </c>
      <c r="J92" s="73">
        <f t="shared" si="44"/>
        <v>12000</v>
      </c>
    </row>
    <row r="93" spans="1:10" s="26" customFormat="1" ht="25.5">
      <c r="A93" s="72" t="s">
        <v>325</v>
      </c>
      <c r="B93" s="63"/>
      <c r="C93" s="54" t="s">
        <v>326</v>
      </c>
      <c r="D93" s="55">
        <f>SUM(D94)</f>
        <v>5000</v>
      </c>
      <c r="E93" s="55">
        <f t="shared" si="62"/>
        <v>0</v>
      </c>
      <c r="F93" s="55">
        <f t="shared" si="62"/>
        <v>5000</v>
      </c>
      <c r="G93" s="55">
        <f t="shared" si="62"/>
        <v>0</v>
      </c>
      <c r="H93" s="55">
        <f t="shared" si="62"/>
        <v>0</v>
      </c>
      <c r="I93" s="55">
        <f t="shared" ref="I93:I95" si="64">SUM(G93,H93)</f>
        <v>0</v>
      </c>
      <c r="J93" s="73">
        <f t="shared" ref="J93:J95" si="65">SUM(I93,F93)</f>
        <v>5000</v>
      </c>
    </row>
    <row r="94" spans="1:10" s="26" customFormat="1">
      <c r="A94" s="72"/>
      <c r="B94" s="53">
        <v>4</v>
      </c>
      <c r="C94" s="54" t="s">
        <v>79</v>
      </c>
      <c r="D94" s="55">
        <f>SUM(D95)</f>
        <v>5000</v>
      </c>
      <c r="E94" s="55">
        <f t="shared" si="62"/>
        <v>0</v>
      </c>
      <c r="F94" s="55">
        <f t="shared" si="62"/>
        <v>5000</v>
      </c>
      <c r="G94" s="55">
        <f t="shared" si="62"/>
        <v>0</v>
      </c>
      <c r="H94" s="55">
        <f t="shared" si="62"/>
        <v>0</v>
      </c>
      <c r="I94" s="55">
        <f t="shared" si="64"/>
        <v>0</v>
      </c>
      <c r="J94" s="73">
        <f t="shared" si="65"/>
        <v>5000</v>
      </c>
    </row>
    <row r="95" spans="1:10" s="26" customFormat="1">
      <c r="A95" s="72"/>
      <c r="B95" s="52">
        <v>4502</v>
      </c>
      <c r="C95" s="54" t="s">
        <v>89</v>
      </c>
      <c r="D95" s="55">
        <f>5000</f>
        <v>5000</v>
      </c>
      <c r="E95" s="55"/>
      <c r="F95" s="55">
        <f t="shared" ref="F95" si="66">SUM(D95:E95)</f>
        <v>5000</v>
      </c>
      <c r="G95" s="55"/>
      <c r="H95" s="55"/>
      <c r="I95" s="55">
        <f t="shared" si="64"/>
        <v>0</v>
      </c>
      <c r="J95" s="73">
        <f t="shared" si="65"/>
        <v>5000</v>
      </c>
    </row>
    <row r="96" spans="1:10" s="26" customFormat="1">
      <c r="A96" s="72" t="s">
        <v>17</v>
      </c>
      <c r="B96" s="63"/>
      <c r="C96" s="54" t="s">
        <v>327</v>
      </c>
      <c r="D96" s="55">
        <f>SUM(D97)</f>
        <v>9000</v>
      </c>
      <c r="E96" s="55">
        <f t="shared" si="62"/>
        <v>0</v>
      </c>
      <c r="F96" s="55">
        <f t="shared" si="62"/>
        <v>9000</v>
      </c>
      <c r="G96" s="55">
        <f t="shared" si="62"/>
        <v>0</v>
      </c>
      <c r="H96" s="55">
        <f t="shared" si="62"/>
        <v>0</v>
      </c>
      <c r="I96" s="55">
        <f t="shared" ref="I96:I98" si="67">SUM(G96,H96)</f>
        <v>0</v>
      </c>
      <c r="J96" s="73">
        <f t="shared" ref="J96:J98" si="68">SUM(I96,F96)</f>
        <v>9000</v>
      </c>
    </row>
    <row r="97" spans="1:11" s="26" customFormat="1">
      <c r="A97" s="72"/>
      <c r="B97" s="53">
        <v>4</v>
      </c>
      <c r="C97" s="54" t="s">
        <v>79</v>
      </c>
      <c r="D97" s="55">
        <f>SUM(D98)</f>
        <v>9000</v>
      </c>
      <c r="E97" s="55">
        <f t="shared" si="62"/>
        <v>0</v>
      </c>
      <c r="F97" s="55">
        <f t="shared" si="62"/>
        <v>9000</v>
      </c>
      <c r="G97" s="55">
        <f t="shared" si="62"/>
        <v>0</v>
      </c>
      <c r="H97" s="55">
        <f t="shared" si="62"/>
        <v>0</v>
      </c>
      <c r="I97" s="55">
        <f t="shared" si="67"/>
        <v>0</v>
      </c>
      <c r="J97" s="73">
        <f t="shared" si="68"/>
        <v>9000</v>
      </c>
    </row>
    <row r="98" spans="1:11" s="26" customFormat="1">
      <c r="A98" s="72"/>
      <c r="B98" s="52">
        <v>1551</v>
      </c>
      <c r="C98" s="54" t="s">
        <v>89</v>
      </c>
      <c r="D98" s="55">
        <v>9000</v>
      </c>
      <c r="E98" s="55"/>
      <c r="F98" s="55">
        <f t="shared" ref="F98" si="69">SUM(D98:E98)</f>
        <v>9000</v>
      </c>
      <c r="G98" s="55"/>
      <c r="H98" s="55"/>
      <c r="I98" s="55">
        <f t="shared" si="67"/>
        <v>0</v>
      </c>
      <c r="J98" s="73">
        <f t="shared" si="68"/>
        <v>9000</v>
      </c>
    </row>
    <row r="99" spans="1:11" s="69" customFormat="1">
      <c r="A99" s="78" t="s">
        <v>95</v>
      </c>
      <c r="B99" s="78"/>
      <c r="C99" s="76" t="s">
        <v>96</v>
      </c>
      <c r="D99" s="77">
        <f>SUM(D100,D103,D106,D109)</f>
        <v>909739</v>
      </c>
      <c r="E99" s="77">
        <f t="shared" ref="E99:H99" si="70">SUM(E100,E103,E106,E109)</f>
        <v>62000</v>
      </c>
      <c r="F99" s="77">
        <f t="shared" si="70"/>
        <v>971739</v>
      </c>
      <c r="G99" s="77">
        <f t="shared" si="70"/>
        <v>0</v>
      </c>
      <c r="H99" s="77">
        <f t="shared" si="70"/>
        <v>31956</v>
      </c>
      <c r="I99" s="59">
        <f t="shared" si="63"/>
        <v>31956</v>
      </c>
      <c r="J99" s="60">
        <f t="shared" si="44"/>
        <v>1003695</v>
      </c>
      <c r="K99" s="96"/>
    </row>
    <row r="100" spans="1:11" s="26" customFormat="1">
      <c r="A100" s="79" t="s">
        <v>14</v>
      </c>
      <c r="B100" s="79"/>
      <c r="C100" s="80" t="s">
        <v>126</v>
      </c>
      <c r="D100" s="81">
        <f>SUM(D101)</f>
        <v>320000</v>
      </c>
      <c r="E100" s="81">
        <f t="shared" ref="E100:G101" si="71">SUM(E101)</f>
        <v>62000</v>
      </c>
      <c r="F100" s="81">
        <f t="shared" si="71"/>
        <v>382000</v>
      </c>
      <c r="G100" s="81">
        <f t="shared" si="71"/>
        <v>0</v>
      </c>
      <c r="H100" s="81">
        <f>SUM(H101)</f>
        <v>31956</v>
      </c>
      <c r="I100" s="55">
        <f t="shared" si="63"/>
        <v>31956</v>
      </c>
      <c r="J100" s="73">
        <f t="shared" si="44"/>
        <v>413956</v>
      </c>
    </row>
    <row r="101" spans="1:11" s="26" customFormat="1" ht="25.5">
      <c r="A101" s="79"/>
      <c r="B101" s="53">
        <v>15</v>
      </c>
      <c r="C101" s="54" t="s">
        <v>78</v>
      </c>
      <c r="D101" s="81">
        <f>SUM(D102)</f>
        <v>320000</v>
      </c>
      <c r="E101" s="81">
        <f t="shared" si="71"/>
        <v>62000</v>
      </c>
      <c r="F101" s="81">
        <f t="shared" si="71"/>
        <v>382000</v>
      </c>
      <c r="G101" s="81">
        <f t="shared" si="71"/>
        <v>0</v>
      </c>
      <c r="H101" s="81">
        <f>SUM(H102:H102)</f>
        <v>31956</v>
      </c>
      <c r="I101" s="55">
        <f t="shared" si="63"/>
        <v>31956</v>
      </c>
      <c r="J101" s="73">
        <f t="shared" si="44"/>
        <v>413956</v>
      </c>
    </row>
    <row r="102" spans="1:11" s="26" customFormat="1" ht="25.5">
      <c r="A102" s="79"/>
      <c r="B102" s="97">
        <v>1551</v>
      </c>
      <c r="C102" s="80" t="s">
        <v>107</v>
      </c>
      <c r="D102" s="81">
        <v>320000</v>
      </c>
      <c r="E102" s="81">
        <v>62000</v>
      </c>
      <c r="F102" s="55">
        <f t="shared" si="52"/>
        <v>382000</v>
      </c>
      <c r="G102" s="55"/>
      <c r="H102" s="55">
        <v>31956</v>
      </c>
      <c r="I102" s="55">
        <f t="shared" si="63"/>
        <v>31956</v>
      </c>
      <c r="J102" s="73">
        <f t="shared" si="44"/>
        <v>413956</v>
      </c>
    </row>
    <row r="103" spans="1:11" s="26" customFormat="1">
      <c r="A103" s="79" t="s">
        <v>12</v>
      </c>
      <c r="B103" s="79"/>
      <c r="C103" s="80" t="s">
        <v>127</v>
      </c>
      <c r="D103" s="81">
        <f>SUM(D104)</f>
        <v>248739</v>
      </c>
      <c r="E103" s="81">
        <f t="shared" ref="E103:H107" si="72">SUM(E104)</f>
        <v>0</v>
      </c>
      <c r="F103" s="81">
        <f t="shared" si="72"/>
        <v>248739</v>
      </c>
      <c r="G103" s="81">
        <f t="shared" si="72"/>
        <v>0</v>
      </c>
      <c r="H103" s="81">
        <f t="shared" si="72"/>
        <v>0</v>
      </c>
      <c r="I103" s="55">
        <f t="shared" si="63"/>
        <v>0</v>
      </c>
      <c r="J103" s="73">
        <f t="shared" si="44"/>
        <v>248739</v>
      </c>
    </row>
    <row r="104" spans="1:11" s="26" customFormat="1" ht="25.5">
      <c r="A104" s="79"/>
      <c r="B104" s="53">
        <v>15</v>
      </c>
      <c r="C104" s="54" t="s">
        <v>78</v>
      </c>
      <c r="D104" s="81">
        <f>SUM(D105)</f>
        <v>248739</v>
      </c>
      <c r="E104" s="81">
        <f t="shared" si="72"/>
        <v>0</v>
      </c>
      <c r="F104" s="81">
        <f t="shared" si="72"/>
        <v>248739</v>
      </c>
      <c r="G104" s="81">
        <f t="shared" si="72"/>
        <v>0</v>
      </c>
      <c r="H104" s="81">
        <f t="shared" si="72"/>
        <v>0</v>
      </c>
      <c r="I104" s="55">
        <f t="shared" si="63"/>
        <v>0</v>
      </c>
      <c r="J104" s="73">
        <f t="shared" si="44"/>
        <v>248739</v>
      </c>
    </row>
    <row r="105" spans="1:11" s="26" customFormat="1" ht="25.5">
      <c r="A105" s="79"/>
      <c r="B105" s="97">
        <v>1551</v>
      </c>
      <c r="C105" s="80" t="s">
        <v>107</v>
      </c>
      <c r="D105" s="81">
        <v>248739</v>
      </c>
      <c r="E105" s="81"/>
      <c r="F105" s="55">
        <f t="shared" si="52"/>
        <v>248739</v>
      </c>
      <c r="G105" s="55"/>
      <c r="H105" s="55"/>
      <c r="I105" s="55">
        <f t="shared" si="63"/>
        <v>0</v>
      </c>
      <c r="J105" s="73">
        <f t="shared" si="44"/>
        <v>248739</v>
      </c>
    </row>
    <row r="106" spans="1:11" s="26" customFormat="1" ht="25.5">
      <c r="A106" s="79" t="s">
        <v>13</v>
      </c>
      <c r="B106" s="79"/>
      <c r="C106" s="80" t="s">
        <v>172</v>
      </c>
      <c r="D106" s="81">
        <f>SUM(D107)</f>
        <v>90000</v>
      </c>
      <c r="E106" s="81">
        <f t="shared" si="72"/>
        <v>0</v>
      </c>
      <c r="F106" s="81">
        <f t="shared" si="72"/>
        <v>90000</v>
      </c>
      <c r="G106" s="81">
        <f t="shared" si="72"/>
        <v>0</v>
      </c>
      <c r="H106" s="81">
        <f t="shared" si="72"/>
        <v>0</v>
      </c>
      <c r="I106" s="55">
        <f t="shared" si="63"/>
        <v>0</v>
      </c>
      <c r="J106" s="73">
        <f t="shared" si="44"/>
        <v>90000</v>
      </c>
    </row>
    <row r="107" spans="1:11" s="26" customFormat="1" ht="25.5">
      <c r="A107" s="79"/>
      <c r="B107" s="53">
        <v>15</v>
      </c>
      <c r="C107" s="54" t="s">
        <v>78</v>
      </c>
      <c r="D107" s="81">
        <f>SUM(D108)</f>
        <v>90000</v>
      </c>
      <c r="E107" s="81">
        <f t="shared" si="72"/>
        <v>0</v>
      </c>
      <c r="F107" s="81">
        <f t="shared" si="72"/>
        <v>90000</v>
      </c>
      <c r="G107" s="81">
        <f t="shared" si="72"/>
        <v>0</v>
      </c>
      <c r="H107" s="81">
        <f t="shared" si="72"/>
        <v>0</v>
      </c>
      <c r="I107" s="55">
        <f t="shared" si="63"/>
        <v>0</v>
      </c>
      <c r="J107" s="73">
        <f t="shared" si="44"/>
        <v>90000</v>
      </c>
    </row>
    <row r="108" spans="1:11" s="26" customFormat="1" ht="25.5">
      <c r="A108" s="79"/>
      <c r="B108" s="97">
        <v>1551</v>
      </c>
      <c r="C108" s="80" t="s">
        <v>107</v>
      </c>
      <c r="D108" s="81">
        <v>90000</v>
      </c>
      <c r="E108" s="81"/>
      <c r="F108" s="55">
        <f t="shared" ref="F108" si="73">SUM(D108:E108)</f>
        <v>90000</v>
      </c>
      <c r="G108" s="55"/>
      <c r="H108" s="55"/>
      <c r="I108" s="55">
        <f t="shared" si="63"/>
        <v>0</v>
      </c>
      <c r="J108" s="73">
        <f t="shared" si="44"/>
        <v>90000</v>
      </c>
    </row>
    <row r="109" spans="1:11" s="26" customFormat="1">
      <c r="A109" s="79" t="s">
        <v>130</v>
      </c>
      <c r="B109" s="79"/>
      <c r="C109" s="80" t="s">
        <v>131</v>
      </c>
      <c r="D109" s="81">
        <f>SUM(D110)</f>
        <v>251000</v>
      </c>
      <c r="E109" s="81">
        <f t="shared" ref="E109:H110" si="74">SUM(E110)</f>
        <v>0</v>
      </c>
      <c r="F109" s="81">
        <f t="shared" si="74"/>
        <v>251000</v>
      </c>
      <c r="G109" s="81"/>
      <c r="H109" s="81">
        <f t="shared" si="74"/>
        <v>0</v>
      </c>
      <c r="I109" s="55">
        <f t="shared" si="63"/>
        <v>0</v>
      </c>
      <c r="J109" s="73">
        <f t="shared" si="44"/>
        <v>251000</v>
      </c>
    </row>
    <row r="110" spans="1:11" s="26" customFormat="1" ht="25.5">
      <c r="A110" s="79"/>
      <c r="B110" s="53">
        <v>15</v>
      </c>
      <c r="C110" s="54" t="s">
        <v>78</v>
      </c>
      <c r="D110" s="81">
        <f>SUM(D111)</f>
        <v>251000</v>
      </c>
      <c r="E110" s="81">
        <f t="shared" si="74"/>
        <v>0</v>
      </c>
      <c r="F110" s="81">
        <f t="shared" si="74"/>
        <v>251000</v>
      </c>
      <c r="G110" s="81"/>
      <c r="H110" s="81">
        <f t="shared" si="74"/>
        <v>0</v>
      </c>
      <c r="I110" s="55">
        <f t="shared" si="63"/>
        <v>0</v>
      </c>
      <c r="J110" s="73">
        <f t="shared" si="44"/>
        <v>251000</v>
      </c>
    </row>
    <row r="111" spans="1:11" s="26" customFormat="1" ht="25.5">
      <c r="A111" s="79"/>
      <c r="B111" s="97">
        <v>1551</v>
      </c>
      <c r="C111" s="80" t="s">
        <v>107</v>
      </c>
      <c r="D111" s="81">
        <v>251000</v>
      </c>
      <c r="E111" s="81"/>
      <c r="F111" s="55">
        <f t="shared" si="52"/>
        <v>251000</v>
      </c>
      <c r="G111" s="55"/>
      <c r="H111" s="55"/>
      <c r="I111" s="55">
        <f t="shared" si="63"/>
        <v>0</v>
      </c>
      <c r="J111" s="73">
        <f t="shared" si="44"/>
        <v>251000</v>
      </c>
    </row>
    <row r="112" spans="1:11" s="69" customFormat="1">
      <c r="A112" s="67">
        <v>10</v>
      </c>
      <c r="B112" s="67"/>
      <c r="C112" s="62" t="s">
        <v>132</v>
      </c>
      <c r="D112" s="68">
        <f>SUM(D116,D113)</f>
        <v>28000</v>
      </c>
      <c r="E112" s="68">
        <f t="shared" ref="E112:H112" si="75">SUM(E116,E113)</f>
        <v>0</v>
      </c>
      <c r="F112" s="68">
        <f t="shared" si="75"/>
        <v>28000</v>
      </c>
      <c r="G112" s="68">
        <f t="shared" si="75"/>
        <v>0</v>
      </c>
      <c r="H112" s="68">
        <f t="shared" si="75"/>
        <v>0</v>
      </c>
      <c r="I112" s="55">
        <f t="shared" si="63"/>
        <v>0</v>
      </c>
      <c r="J112" s="60">
        <f t="shared" si="44"/>
        <v>28000</v>
      </c>
    </row>
    <row r="113" spans="1:10" s="69" customFormat="1" ht="38.25">
      <c r="A113" s="72" t="s">
        <v>201</v>
      </c>
      <c r="B113" s="63"/>
      <c r="C113" s="54" t="s">
        <v>328</v>
      </c>
      <c r="D113" s="55">
        <f>SUM(D114)</f>
        <v>10000</v>
      </c>
      <c r="E113" s="55">
        <f>SUM(E114)</f>
        <v>0</v>
      </c>
      <c r="F113" s="55">
        <f t="shared" ref="F113:F118" si="76">SUM(D113:E113)</f>
        <v>10000</v>
      </c>
      <c r="G113" s="55"/>
      <c r="H113" s="55">
        <f>SUM(H114)</f>
        <v>0</v>
      </c>
      <c r="I113" s="55">
        <f t="shared" si="63"/>
        <v>0</v>
      </c>
      <c r="J113" s="73">
        <f t="shared" si="44"/>
        <v>10000</v>
      </c>
    </row>
    <row r="114" spans="1:10" s="69" customFormat="1" ht="25.5">
      <c r="A114" s="72"/>
      <c r="B114" s="53">
        <v>15</v>
      </c>
      <c r="C114" s="54" t="s">
        <v>78</v>
      </c>
      <c r="D114" s="55">
        <f>SUM(D115)</f>
        <v>10000</v>
      </c>
      <c r="E114" s="55">
        <f>SUM(E115:E115)</f>
        <v>0</v>
      </c>
      <c r="F114" s="55">
        <f t="shared" si="76"/>
        <v>10000</v>
      </c>
      <c r="G114" s="55"/>
      <c r="H114" s="55">
        <f>SUM(H115:H115)</f>
        <v>0</v>
      </c>
      <c r="I114" s="55">
        <f t="shared" si="63"/>
        <v>0</v>
      </c>
      <c r="J114" s="73">
        <f t="shared" si="44"/>
        <v>10000</v>
      </c>
    </row>
    <row r="115" spans="1:10" s="69" customFormat="1" ht="25.5">
      <c r="A115" s="72"/>
      <c r="B115" s="97">
        <v>1551</v>
      </c>
      <c r="C115" s="80" t="s">
        <v>107</v>
      </c>
      <c r="D115" s="55">
        <v>10000</v>
      </c>
      <c r="E115" s="55"/>
      <c r="F115" s="55">
        <f t="shared" si="76"/>
        <v>10000</v>
      </c>
      <c r="G115" s="55"/>
      <c r="H115" s="55"/>
      <c r="I115" s="55">
        <f t="shared" si="63"/>
        <v>0</v>
      </c>
      <c r="J115" s="73">
        <f t="shared" si="44"/>
        <v>10000</v>
      </c>
    </row>
    <row r="116" spans="1:10" s="26" customFormat="1" ht="38.25">
      <c r="A116" s="72" t="s">
        <v>133</v>
      </c>
      <c r="B116" s="63"/>
      <c r="C116" s="54" t="s">
        <v>329</v>
      </c>
      <c r="D116" s="55">
        <f>SUM(D117)</f>
        <v>18000</v>
      </c>
      <c r="E116" s="55">
        <f>SUM(E117)</f>
        <v>0</v>
      </c>
      <c r="F116" s="55">
        <f t="shared" si="76"/>
        <v>18000</v>
      </c>
      <c r="G116" s="55"/>
      <c r="H116" s="55">
        <f>SUM(H117)</f>
        <v>0</v>
      </c>
      <c r="I116" s="55">
        <f t="shared" si="63"/>
        <v>0</v>
      </c>
      <c r="J116" s="73">
        <f t="shared" si="44"/>
        <v>18000</v>
      </c>
    </row>
    <row r="117" spans="1:10" s="26" customFormat="1" ht="25.5">
      <c r="A117" s="72"/>
      <c r="B117" s="53">
        <v>15</v>
      </c>
      <c r="C117" s="54" t="s">
        <v>78</v>
      </c>
      <c r="D117" s="55">
        <f>SUM(D118)</f>
        <v>18000</v>
      </c>
      <c r="E117" s="55">
        <f>SUM(E118:E118)</f>
        <v>0</v>
      </c>
      <c r="F117" s="55">
        <f t="shared" si="76"/>
        <v>18000</v>
      </c>
      <c r="G117" s="55"/>
      <c r="H117" s="55">
        <f>SUM(H118:H118)</f>
        <v>0</v>
      </c>
      <c r="I117" s="55">
        <f t="shared" si="63"/>
        <v>0</v>
      </c>
      <c r="J117" s="73">
        <f t="shared" si="44"/>
        <v>18000</v>
      </c>
    </row>
    <row r="118" spans="1:10" s="26" customFormat="1" ht="25.5">
      <c r="A118" s="72"/>
      <c r="B118" s="97">
        <v>1551</v>
      </c>
      <c r="C118" s="80" t="s">
        <v>107</v>
      </c>
      <c r="D118" s="55">
        <v>18000</v>
      </c>
      <c r="E118" s="55"/>
      <c r="F118" s="55">
        <f t="shared" si="76"/>
        <v>18000</v>
      </c>
      <c r="G118" s="55"/>
      <c r="H118" s="55"/>
      <c r="I118" s="55">
        <f t="shared" si="63"/>
        <v>0</v>
      </c>
      <c r="J118" s="73">
        <f t="shared" si="44"/>
        <v>18000</v>
      </c>
    </row>
    <row r="119" spans="1:10" s="26" customFormat="1">
      <c r="A119" s="270" t="s">
        <v>134</v>
      </c>
      <c r="B119" s="271"/>
      <c r="C119" s="272"/>
      <c r="D119" s="99">
        <f>SUM(D120)</f>
        <v>5500</v>
      </c>
      <c r="E119" s="99">
        <f t="shared" ref="E119:H121" si="77">SUM(E120)</f>
        <v>0</v>
      </c>
      <c r="F119" s="99">
        <f t="shared" si="77"/>
        <v>5500</v>
      </c>
      <c r="G119" s="99">
        <f>SUM(G120)</f>
        <v>0</v>
      </c>
      <c r="H119" s="99">
        <f t="shared" si="77"/>
        <v>0</v>
      </c>
      <c r="I119" s="59">
        <f t="shared" si="63"/>
        <v>0</v>
      </c>
      <c r="J119" s="60">
        <f t="shared" ref="J119:J123" si="78">SUM(I119,F119)</f>
        <v>5500</v>
      </c>
    </row>
    <row r="120" spans="1:10" s="26" customFormat="1">
      <c r="A120" s="100" t="s">
        <v>152</v>
      </c>
      <c r="B120" s="94"/>
      <c r="C120" s="95" t="s">
        <v>153</v>
      </c>
      <c r="D120" s="99">
        <f>SUM(D121)</f>
        <v>5500</v>
      </c>
      <c r="E120" s="99">
        <f t="shared" si="77"/>
        <v>0</v>
      </c>
      <c r="F120" s="99">
        <f t="shared" si="77"/>
        <v>5500</v>
      </c>
      <c r="G120" s="99">
        <f>SUM(G121)</f>
        <v>0</v>
      </c>
      <c r="H120" s="99">
        <f t="shared" si="77"/>
        <v>0</v>
      </c>
      <c r="I120" s="59">
        <f t="shared" si="63"/>
        <v>0</v>
      </c>
      <c r="J120" s="60">
        <f t="shared" si="78"/>
        <v>5500</v>
      </c>
    </row>
    <row r="121" spans="1:10" s="26" customFormat="1">
      <c r="A121" s="254" t="s">
        <v>56</v>
      </c>
      <c r="B121" s="255"/>
      <c r="C121" s="64" t="s">
        <v>199</v>
      </c>
      <c r="D121" s="98">
        <f>SUM(D122)</f>
        <v>5500</v>
      </c>
      <c r="E121" s="98">
        <f t="shared" si="77"/>
        <v>0</v>
      </c>
      <c r="F121" s="98">
        <f t="shared" si="77"/>
        <v>5500</v>
      </c>
      <c r="G121" s="98">
        <f>SUM(G122)</f>
        <v>0</v>
      </c>
      <c r="H121" s="98">
        <f t="shared" si="77"/>
        <v>0</v>
      </c>
      <c r="I121" s="55">
        <f t="shared" si="63"/>
        <v>0</v>
      </c>
      <c r="J121" s="73">
        <f t="shared" si="78"/>
        <v>5500</v>
      </c>
    </row>
    <row r="122" spans="1:10" s="26" customFormat="1">
      <c r="A122" s="79"/>
      <c r="B122" s="53">
        <v>4</v>
      </c>
      <c r="C122" s="54" t="s">
        <v>79</v>
      </c>
      <c r="D122" s="55">
        <f>SUM(D123)</f>
        <v>5500</v>
      </c>
      <c r="E122" s="55">
        <f t="shared" ref="E122:H122" si="79">SUM(E123)</f>
        <v>0</v>
      </c>
      <c r="F122" s="55">
        <f t="shared" si="79"/>
        <v>5500</v>
      </c>
      <c r="G122" s="55">
        <f t="shared" si="79"/>
        <v>0</v>
      </c>
      <c r="H122" s="55">
        <f t="shared" si="79"/>
        <v>0</v>
      </c>
      <c r="I122" s="55">
        <f t="shared" si="63"/>
        <v>0</v>
      </c>
      <c r="J122" s="73">
        <f t="shared" si="78"/>
        <v>5500</v>
      </c>
    </row>
    <row r="123" spans="1:10" s="26" customFormat="1">
      <c r="A123" s="79"/>
      <c r="B123" s="52">
        <v>4502</v>
      </c>
      <c r="C123" s="54" t="s">
        <v>89</v>
      </c>
      <c r="D123" s="55">
        <v>5500</v>
      </c>
      <c r="E123" s="55"/>
      <c r="F123" s="55">
        <f t="shared" ref="F123" si="80">SUM(D123:E123)</f>
        <v>5500</v>
      </c>
      <c r="G123" s="55"/>
      <c r="H123" s="55"/>
      <c r="I123" s="55">
        <f t="shared" si="63"/>
        <v>0</v>
      </c>
      <c r="J123" s="73">
        <f t="shared" si="78"/>
        <v>5500</v>
      </c>
    </row>
    <row r="124" spans="1:10" s="26" customFormat="1">
      <c r="A124" s="101"/>
      <c r="B124" s="102"/>
      <c r="C124" s="103"/>
      <c r="D124" s="104"/>
      <c r="E124" s="104"/>
      <c r="F124" s="105"/>
      <c r="G124" s="105"/>
      <c r="H124" s="106"/>
      <c r="I124" s="105"/>
      <c r="J124" s="105"/>
    </row>
    <row r="125" spans="1:10" s="26" customFormat="1">
      <c r="A125" s="101"/>
      <c r="B125" s="102"/>
      <c r="C125" s="103"/>
      <c r="D125" s="104"/>
      <c r="E125" s="104"/>
      <c r="F125" s="107"/>
      <c r="G125" s="107"/>
      <c r="H125" s="108"/>
      <c r="I125" s="103"/>
      <c r="J125" s="105"/>
    </row>
    <row r="126" spans="1:10" s="26" customFormat="1">
      <c r="A126" s="109" t="s">
        <v>18</v>
      </c>
      <c r="B126" s="102"/>
      <c r="C126" s="103"/>
      <c r="D126" s="104"/>
      <c r="E126" s="104"/>
      <c r="F126" s="105"/>
      <c r="G126" s="105"/>
      <c r="H126" s="106"/>
      <c r="I126" s="105"/>
      <c r="J126" s="105"/>
    </row>
    <row r="127" spans="1:10" s="26" customFormat="1">
      <c r="A127" s="109"/>
      <c r="B127" s="102"/>
      <c r="C127" s="103"/>
      <c r="D127" s="104"/>
      <c r="E127" s="104"/>
      <c r="F127" s="105"/>
      <c r="G127" s="105"/>
      <c r="H127" s="106"/>
      <c r="I127" s="105"/>
      <c r="J127" s="105"/>
    </row>
    <row r="128" spans="1:10">
      <c r="A128" s="40" t="s">
        <v>19</v>
      </c>
      <c r="B128" s="40"/>
      <c r="C128" s="40"/>
      <c r="D128" s="110"/>
      <c r="E128" s="110"/>
      <c r="F128" s="110"/>
      <c r="G128" s="110"/>
      <c r="H128" s="110"/>
      <c r="I128" s="110"/>
      <c r="J128" s="110"/>
    </row>
    <row r="129" spans="1:10">
      <c r="A129" s="40" t="s">
        <v>20</v>
      </c>
      <c r="B129" s="40"/>
      <c r="C129" s="40"/>
      <c r="D129" s="110"/>
      <c r="E129" s="110"/>
      <c r="F129" s="110"/>
      <c r="G129" s="110"/>
      <c r="H129" s="110"/>
      <c r="I129" s="110"/>
      <c r="J129" s="110"/>
    </row>
    <row r="130" spans="1:10">
      <c r="A130" s="273"/>
      <c r="B130" s="273"/>
      <c r="C130" s="273"/>
      <c r="D130" s="110"/>
      <c r="E130" s="110"/>
      <c r="F130" s="110"/>
      <c r="G130" s="110"/>
      <c r="H130" s="110"/>
      <c r="I130" s="110"/>
      <c r="J130" s="110"/>
    </row>
    <row r="131" spans="1:10">
      <c r="D131" s="110"/>
      <c r="E131" s="110"/>
      <c r="F131" s="110"/>
      <c r="G131" s="110"/>
      <c r="H131" s="110"/>
      <c r="I131" s="110"/>
      <c r="J131" s="110"/>
    </row>
    <row r="132" spans="1:10">
      <c r="D132" s="110"/>
      <c r="E132" s="110"/>
      <c r="F132" s="110"/>
      <c r="G132" s="110"/>
      <c r="H132" s="110"/>
      <c r="I132" s="110"/>
      <c r="J132" s="110"/>
    </row>
    <row r="133" spans="1:10">
      <c r="D133" s="110"/>
      <c r="E133" s="110"/>
      <c r="F133" s="110"/>
      <c r="G133" s="110"/>
      <c r="H133" s="110"/>
      <c r="I133" s="110"/>
      <c r="J133" s="110"/>
    </row>
    <row r="134" spans="1:10">
      <c r="D134" s="110"/>
      <c r="E134" s="110"/>
      <c r="F134" s="110"/>
      <c r="G134" s="110"/>
      <c r="H134" s="110"/>
      <c r="I134" s="110"/>
      <c r="J134" s="110"/>
    </row>
    <row r="135" spans="1:10">
      <c r="D135" s="110"/>
      <c r="E135" s="110"/>
      <c r="F135" s="110"/>
      <c r="G135" s="110"/>
      <c r="H135" s="110"/>
      <c r="I135" s="110"/>
      <c r="J135" s="110"/>
    </row>
    <row r="136" spans="1:10">
      <c r="D136" s="110"/>
      <c r="E136" s="110"/>
      <c r="F136" s="110"/>
      <c r="G136" s="110"/>
      <c r="H136" s="110"/>
      <c r="I136" s="110"/>
      <c r="J136" s="110"/>
    </row>
    <row r="137" spans="1:10">
      <c r="D137" s="110"/>
      <c r="E137" s="110"/>
      <c r="F137" s="110"/>
      <c r="G137" s="110"/>
      <c r="H137" s="110"/>
      <c r="I137" s="110"/>
      <c r="J137" s="110"/>
    </row>
    <row r="138" spans="1:10">
      <c r="D138" s="110"/>
      <c r="E138" s="110"/>
      <c r="F138" s="110"/>
      <c r="G138" s="110"/>
      <c r="H138" s="110"/>
      <c r="I138" s="110"/>
      <c r="J138" s="110"/>
    </row>
    <row r="139" spans="1:10">
      <c r="D139" s="110"/>
      <c r="E139" s="110"/>
      <c r="F139" s="110"/>
      <c r="G139" s="110"/>
      <c r="H139" s="110"/>
      <c r="I139" s="110"/>
      <c r="J139" s="110"/>
    </row>
    <row r="140" spans="1:10">
      <c r="D140" s="110"/>
      <c r="E140" s="110"/>
      <c r="F140" s="110"/>
      <c r="G140" s="110"/>
      <c r="H140" s="110"/>
      <c r="I140" s="110"/>
      <c r="J140" s="110"/>
    </row>
    <row r="141" spans="1:10">
      <c r="D141" s="110"/>
      <c r="E141" s="110"/>
      <c r="F141" s="110"/>
      <c r="G141" s="110"/>
      <c r="H141" s="110"/>
      <c r="I141" s="110"/>
      <c r="J141" s="110"/>
    </row>
    <row r="142" spans="1:10">
      <c r="D142" s="110"/>
      <c r="E142" s="110"/>
      <c r="F142" s="110"/>
      <c r="G142" s="110"/>
      <c r="H142" s="110"/>
      <c r="I142" s="110"/>
      <c r="J142" s="110"/>
    </row>
    <row r="143" spans="1:10">
      <c r="D143" s="110"/>
      <c r="E143" s="110"/>
      <c r="F143" s="110"/>
      <c r="G143" s="110"/>
      <c r="H143" s="110"/>
      <c r="I143" s="110"/>
      <c r="J143" s="110"/>
    </row>
    <row r="144" spans="1:10">
      <c r="D144" s="110"/>
      <c r="E144" s="110"/>
      <c r="F144" s="110"/>
      <c r="G144" s="110"/>
      <c r="H144" s="110"/>
      <c r="I144" s="110"/>
      <c r="J144" s="110"/>
    </row>
    <row r="145" spans="4:10">
      <c r="D145" s="110"/>
      <c r="E145" s="110"/>
      <c r="F145" s="110"/>
      <c r="G145" s="110"/>
      <c r="H145" s="110"/>
      <c r="I145" s="110"/>
      <c r="J145" s="110"/>
    </row>
    <row r="146" spans="4:10">
      <c r="D146" s="110"/>
      <c r="E146" s="110"/>
      <c r="F146" s="110"/>
      <c r="G146" s="110"/>
      <c r="H146" s="110"/>
      <c r="I146" s="110"/>
      <c r="J146" s="110"/>
    </row>
    <row r="147" spans="4:10">
      <c r="D147" s="110"/>
      <c r="E147" s="110"/>
      <c r="F147" s="110"/>
      <c r="G147" s="110"/>
      <c r="H147" s="110"/>
      <c r="I147" s="110"/>
      <c r="J147" s="110"/>
    </row>
    <row r="148" spans="4:10">
      <c r="D148" s="110"/>
      <c r="E148" s="110"/>
      <c r="F148" s="110"/>
      <c r="G148" s="110"/>
      <c r="H148" s="110"/>
      <c r="I148" s="110"/>
      <c r="J148" s="110"/>
    </row>
    <row r="149" spans="4:10">
      <c r="D149" s="110"/>
      <c r="E149" s="110"/>
      <c r="F149" s="110"/>
      <c r="G149" s="110"/>
      <c r="H149" s="110"/>
      <c r="I149" s="110"/>
      <c r="J149" s="110"/>
    </row>
    <row r="150" spans="4:10">
      <c r="D150" s="110"/>
      <c r="E150" s="110"/>
      <c r="F150" s="110"/>
      <c r="G150" s="110"/>
      <c r="H150" s="110"/>
      <c r="I150" s="110"/>
      <c r="J150" s="110"/>
    </row>
    <row r="151" spans="4:10">
      <c r="D151" s="110"/>
      <c r="E151" s="110"/>
      <c r="F151" s="110"/>
      <c r="G151" s="110"/>
      <c r="H151" s="110"/>
      <c r="I151" s="110"/>
      <c r="J151" s="110"/>
    </row>
    <row r="152" spans="4:10">
      <c r="D152" s="110"/>
      <c r="E152" s="110"/>
      <c r="F152" s="110"/>
      <c r="G152" s="110"/>
      <c r="H152" s="110"/>
      <c r="I152" s="110"/>
      <c r="J152" s="110"/>
    </row>
    <row r="153" spans="4:10">
      <c r="D153" s="110"/>
      <c r="E153" s="110"/>
      <c r="F153" s="110"/>
      <c r="G153" s="110"/>
      <c r="H153" s="110"/>
      <c r="I153" s="110"/>
      <c r="J153" s="110"/>
    </row>
    <row r="154" spans="4:10">
      <c r="D154" s="110"/>
      <c r="E154" s="110"/>
      <c r="F154" s="110"/>
      <c r="G154" s="110"/>
      <c r="H154" s="110"/>
      <c r="I154" s="110"/>
      <c r="J154" s="110"/>
    </row>
    <row r="155" spans="4:10">
      <c r="D155" s="110"/>
      <c r="E155" s="110"/>
      <c r="F155" s="110"/>
      <c r="G155" s="110"/>
      <c r="H155" s="110"/>
      <c r="I155" s="110"/>
      <c r="J155" s="110"/>
    </row>
    <row r="156" spans="4:10">
      <c r="D156" s="110"/>
      <c r="E156" s="110"/>
      <c r="F156" s="110"/>
      <c r="G156" s="110"/>
      <c r="H156" s="110"/>
      <c r="I156" s="110"/>
      <c r="J156" s="110"/>
    </row>
    <row r="157" spans="4:10">
      <c r="D157" s="110"/>
      <c r="E157" s="110"/>
      <c r="F157" s="110"/>
      <c r="G157" s="110"/>
      <c r="H157" s="110"/>
      <c r="I157" s="110"/>
      <c r="J157" s="110"/>
    </row>
    <row r="158" spans="4:10">
      <c r="D158" s="110"/>
      <c r="E158" s="110"/>
      <c r="F158" s="110"/>
      <c r="G158" s="110"/>
      <c r="H158" s="110"/>
      <c r="I158" s="110"/>
      <c r="J158" s="110"/>
    </row>
    <row r="159" spans="4:10">
      <c r="D159" s="110"/>
      <c r="E159" s="110"/>
      <c r="F159" s="110"/>
      <c r="G159" s="110"/>
      <c r="H159" s="110"/>
      <c r="I159" s="110"/>
      <c r="J159" s="110"/>
    </row>
    <row r="160" spans="4:10">
      <c r="D160" s="110"/>
      <c r="E160" s="110"/>
      <c r="F160" s="110"/>
      <c r="G160" s="110"/>
      <c r="H160" s="110"/>
      <c r="I160" s="110"/>
      <c r="J160" s="110"/>
    </row>
    <row r="161" spans="4:10">
      <c r="D161" s="110"/>
      <c r="E161" s="110"/>
      <c r="F161" s="110"/>
      <c r="G161" s="110"/>
      <c r="H161" s="110"/>
      <c r="I161" s="110"/>
      <c r="J161" s="110"/>
    </row>
    <row r="162" spans="4:10">
      <c r="D162" s="110"/>
      <c r="E162" s="110"/>
      <c r="F162" s="110"/>
      <c r="G162" s="110"/>
      <c r="H162" s="110"/>
      <c r="I162" s="110"/>
      <c r="J162" s="110"/>
    </row>
    <row r="163" spans="4:10">
      <c r="D163" s="110"/>
      <c r="E163" s="110"/>
      <c r="F163" s="110"/>
      <c r="G163" s="110"/>
      <c r="H163" s="110"/>
      <c r="I163" s="110"/>
      <c r="J163" s="110"/>
    </row>
    <row r="164" spans="4:10">
      <c r="D164" s="110"/>
      <c r="E164" s="110"/>
      <c r="F164" s="110"/>
      <c r="G164" s="110"/>
      <c r="H164" s="110"/>
      <c r="I164" s="110"/>
      <c r="J164" s="110"/>
    </row>
    <row r="165" spans="4:10">
      <c r="D165" s="110"/>
      <c r="E165" s="110"/>
      <c r="F165" s="110"/>
      <c r="G165" s="110"/>
      <c r="H165" s="110"/>
      <c r="I165" s="110"/>
      <c r="J165" s="110"/>
    </row>
    <row r="166" spans="4:10">
      <c r="D166" s="110"/>
      <c r="E166" s="110"/>
      <c r="F166" s="110"/>
      <c r="G166" s="110"/>
      <c r="H166" s="110"/>
      <c r="I166" s="110"/>
      <c r="J166" s="110"/>
    </row>
    <row r="167" spans="4:10">
      <c r="D167" s="110"/>
      <c r="E167" s="110"/>
      <c r="F167" s="110"/>
      <c r="G167" s="110"/>
      <c r="H167" s="110"/>
      <c r="I167" s="110"/>
      <c r="J167" s="110"/>
    </row>
    <row r="168" spans="4:10">
      <c r="D168" s="110"/>
      <c r="E168" s="110"/>
      <c r="F168" s="110"/>
      <c r="G168" s="110"/>
      <c r="H168" s="110"/>
      <c r="I168" s="110"/>
      <c r="J168" s="110"/>
    </row>
    <row r="169" spans="4:10">
      <c r="D169" s="110"/>
      <c r="E169" s="110"/>
      <c r="F169" s="110"/>
      <c r="G169" s="110"/>
      <c r="H169" s="110"/>
      <c r="I169" s="110"/>
      <c r="J169" s="110"/>
    </row>
    <row r="170" spans="4:10">
      <c r="D170" s="110"/>
      <c r="E170" s="110"/>
      <c r="F170" s="110"/>
      <c r="G170" s="110"/>
      <c r="H170" s="110"/>
      <c r="I170" s="110"/>
      <c r="J170" s="110"/>
    </row>
    <row r="171" spans="4:10">
      <c r="D171" s="110"/>
      <c r="E171" s="110"/>
      <c r="F171" s="110"/>
      <c r="G171" s="110"/>
      <c r="H171" s="110"/>
      <c r="I171" s="110"/>
      <c r="J171" s="110"/>
    </row>
    <row r="172" spans="4:10">
      <c r="D172" s="110"/>
      <c r="E172" s="110"/>
      <c r="F172" s="110"/>
      <c r="G172" s="110"/>
      <c r="H172" s="110"/>
      <c r="I172" s="110"/>
      <c r="J172" s="110"/>
    </row>
    <row r="173" spans="4:10">
      <c r="D173" s="110"/>
      <c r="E173" s="110"/>
      <c r="F173" s="110"/>
      <c r="G173" s="110"/>
      <c r="H173" s="110"/>
      <c r="I173" s="110"/>
      <c r="J173" s="110"/>
    </row>
    <row r="174" spans="4:10">
      <c r="D174" s="110"/>
      <c r="E174" s="110"/>
      <c r="F174" s="110"/>
      <c r="G174" s="110"/>
      <c r="H174" s="110"/>
      <c r="I174" s="110"/>
      <c r="J174" s="110"/>
    </row>
    <row r="175" spans="4:10">
      <c r="D175" s="110"/>
      <c r="E175" s="110"/>
      <c r="F175" s="110"/>
      <c r="G175" s="110"/>
      <c r="H175" s="110"/>
      <c r="I175" s="110"/>
      <c r="J175" s="110"/>
    </row>
    <row r="176" spans="4:10">
      <c r="D176" s="110"/>
      <c r="E176" s="110"/>
      <c r="F176" s="110"/>
      <c r="G176" s="110"/>
      <c r="H176" s="110"/>
      <c r="I176" s="110"/>
      <c r="J176" s="110"/>
    </row>
    <row r="177" spans="4:10">
      <c r="D177" s="110"/>
      <c r="E177" s="110"/>
      <c r="F177" s="110"/>
      <c r="G177" s="110"/>
      <c r="H177" s="110"/>
      <c r="I177" s="110"/>
      <c r="J177" s="110"/>
    </row>
    <row r="178" spans="4:10">
      <c r="D178" s="110"/>
      <c r="E178" s="110"/>
      <c r="F178" s="110"/>
      <c r="G178" s="110"/>
      <c r="H178" s="110"/>
      <c r="I178" s="110"/>
      <c r="J178" s="110"/>
    </row>
    <row r="179" spans="4:10">
      <c r="D179" s="110"/>
      <c r="E179" s="110"/>
      <c r="F179" s="110"/>
      <c r="G179" s="110"/>
      <c r="H179" s="110"/>
      <c r="I179" s="110"/>
      <c r="J179" s="110"/>
    </row>
    <row r="180" spans="4:10">
      <c r="D180" s="110"/>
      <c r="E180" s="110"/>
      <c r="F180" s="110"/>
      <c r="G180" s="110"/>
      <c r="H180" s="110"/>
      <c r="I180" s="110"/>
      <c r="J180" s="110"/>
    </row>
    <row r="181" spans="4:10">
      <c r="D181" s="110"/>
      <c r="E181" s="110"/>
      <c r="F181" s="110"/>
      <c r="G181" s="110"/>
      <c r="H181" s="110"/>
      <c r="I181" s="110"/>
      <c r="J181" s="110"/>
    </row>
    <row r="182" spans="4:10">
      <c r="D182" s="110"/>
      <c r="E182" s="110"/>
      <c r="F182" s="110"/>
      <c r="G182" s="110"/>
      <c r="H182" s="110"/>
      <c r="I182" s="110"/>
      <c r="J182" s="110"/>
    </row>
    <row r="183" spans="4:10">
      <c r="D183" s="110"/>
      <c r="E183" s="110"/>
      <c r="F183" s="110"/>
      <c r="G183" s="110"/>
      <c r="H183" s="110"/>
      <c r="I183" s="110"/>
      <c r="J183" s="110"/>
    </row>
    <row r="184" spans="4:10">
      <c r="D184" s="110"/>
      <c r="E184" s="110"/>
      <c r="F184" s="110"/>
      <c r="G184" s="110"/>
      <c r="H184" s="110"/>
      <c r="I184" s="110"/>
      <c r="J184" s="110"/>
    </row>
    <row r="185" spans="4:10">
      <c r="D185" s="110"/>
      <c r="E185" s="110"/>
      <c r="F185" s="110"/>
      <c r="G185" s="110"/>
      <c r="H185" s="110"/>
      <c r="I185" s="110"/>
      <c r="J185" s="110"/>
    </row>
    <row r="186" spans="4:10">
      <c r="D186" s="110"/>
      <c r="E186" s="110"/>
      <c r="F186" s="110"/>
      <c r="G186" s="110"/>
      <c r="H186" s="110"/>
      <c r="I186" s="110"/>
      <c r="J186" s="110"/>
    </row>
    <row r="187" spans="4:10">
      <c r="D187" s="110"/>
      <c r="E187" s="110"/>
      <c r="F187" s="110"/>
      <c r="G187" s="110"/>
      <c r="H187" s="110"/>
      <c r="I187" s="110"/>
      <c r="J187" s="110"/>
    </row>
    <row r="188" spans="4:10">
      <c r="D188" s="110"/>
      <c r="E188" s="110"/>
      <c r="F188" s="110"/>
      <c r="G188" s="110"/>
      <c r="H188" s="110"/>
      <c r="I188" s="110"/>
      <c r="J188" s="110"/>
    </row>
    <row r="189" spans="4:10">
      <c r="D189" s="110"/>
      <c r="E189" s="110"/>
      <c r="F189" s="110"/>
      <c r="G189" s="110"/>
      <c r="H189" s="110"/>
      <c r="I189" s="110"/>
      <c r="J189" s="110"/>
    </row>
    <row r="190" spans="4:10">
      <c r="D190" s="110"/>
      <c r="E190" s="110"/>
      <c r="F190" s="110"/>
      <c r="G190" s="110"/>
      <c r="H190" s="110"/>
      <c r="I190" s="110"/>
      <c r="J190" s="110"/>
    </row>
    <row r="191" spans="4:10">
      <c r="D191" s="110"/>
      <c r="E191" s="110"/>
      <c r="F191" s="110"/>
      <c r="G191" s="110"/>
      <c r="H191" s="110"/>
      <c r="I191" s="110"/>
      <c r="J191" s="110"/>
    </row>
    <row r="192" spans="4:10">
      <c r="D192" s="110"/>
      <c r="E192" s="110"/>
      <c r="F192" s="110"/>
      <c r="G192" s="110"/>
      <c r="H192" s="110"/>
      <c r="I192" s="110"/>
      <c r="J192" s="110"/>
    </row>
    <row r="193" spans="4:10">
      <c r="D193" s="110"/>
      <c r="E193" s="110"/>
      <c r="F193" s="110"/>
      <c r="G193" s="110"/>
      <c r="H193" s="110"/>
      <c r="I193" s="110"/>
      <c r="J193" s="110"/>
    </row>
    <row r="194" spans="4:10">
      <c r="D194" s="110"/>
      <c r="E194" s="110"/>
      <c r="F194" s="110"/>
      <c r="G194" s="110"/>
      <c r="H194" s="110"/>
      <c r="I194" s="110"/>
      <c r="J194" s="110"/>
    </row>
    <row r="195" spans="4:10">
      <c r="D195" s="110"/>
      <c r="E195" s="110"/>
      <c r="F195" s="110"/>
      <c r="G195" s="110"/>
      <c r="H195" s="110"/>
      <c r="I195" s="110"/>
      <c r="J195" s="110"/>
    </row>
    <row r="196" spans="4:10">
      <c r="D196" s="110"/>
      <c r="E196" s="110"/>
      <c r="F196" s="110"/>
      <c r="G196" s="110"/>
      <c r="H196" s="110"/>
      <c r="I196" s="110"/>
      <c r="J196" s="110"/>
    </row>
    <row r="197" spans="4:10">
      <c r="D197" s="110"/>
      <c r="E197" s="110"/>
      <c r="F197" s="110"/>
      <c r="G197" s="110"/>
      <c r="H197" s="110"/>
      <c r="I197" s="110"/>
      <c r="J197" s="110"/>
    </row>
    <row r="198" spans="4:10">
      <c r="D198" s="110"/>
      <c r="E198" s="110"/>
      <c r="F198" s="110"/>
      <c r="G198" s="110"/>
      <c r="H198" s="110"/>
      <c r="I198" s="110"/>
      <c r="J198" s="110"/>
    </row>
    <row r="199" spans="4:10">
      <c r="D199" s="110"/>
      <c r="E199" s="110"/>
      <c r="F199" s="110"/>
      <c r="G199" s="110"/>
      <c r="H199" s="110"/>
      <c r="I199" s="110"/>
      <c r="J199" s="110"/>
    </row>
    <row r="200" spans="4:10">
      <c r="D200" s="110"/>
      <c r="E200" s="110"/>
      <c r="F200" s="110"/>
      <c r="G200" s="110"/>
      <c r="H200" s="110"/>
      <c r="I200" s="110"/>
      <c r="J200" s="110"/>
    </row>
    <row r="201" spans="4:10">
      <c r="D201" s="110"/>
      <c r="E201" s="110"/>
      <c r="F201" s="110"/>
      <c r="G201" s="110"/>
      <c r="H201" s="110"/>
      <c r="I201" s="110"/>
      <c r="J201" s="110"/>
    </row>
    <row r="202" spans="4:10">
      <c r="D202" s="110"/>
      <c r="E202" s="110"/>
      <c r="F202" s="110"/>
      <c r="G202" s="110"/>
      <c r="H202" s="110"/>
      <c r="I202" s="110"/>
      <c r="J202" s="110"/>
    </row>
    <row r="203" spans="4:10">
      <c r="D203" s="110"/>
      <c r="E203" s="110"/>
      <c r="F203" s="110"/>
      <c r="G203" s="110"/>
      <c r="H203" s="110"/>
      <c r="I203" s="110"/>
      <c r="J203" s="110"/>
    </row>
    <row r="204" spans="4:10">
      <c r="D204" s="110"/>
      <c r="E204" s="110"/>
      <c r="F204" s="110"/>
      <c r="G204" s="110"/>
      <c r="H204" s="110"/>
      <c r="I204" s="110"/>
      <c r="J204" s="110"/>
    </row>
    <row r="205" spans="4:10">
      <c r="D205" s="110"/>
      <c r="E205" s="110"/>
      <c r="F205" s="110"/>
      <c r="G205" s="110"/>
      <c r="H205" s="110"/>
      <c r="I205" s="110"/>
      <c r="J205" s="110"/>
    </row>
    <row r="206" spans="4:10">
      <c r="D206" s="110"/>
      <c r="E206" s="110"/>
      <c r="F206" s="110"/>
      <c r="G206" s="110"/>
      <c r="H206" s="110"/>
      <c r="I206" s="110"/>
      <c r="J206" s="110"/>
    </row>
    <row r="226" spans="4:8">
      <c r="D226" s="46">
        <f>SUM(,D227)</f>
        <v>0</v>
      </c>
      <c r="E226" s="46">
        <f t="shared" ref="E226:H226" si="81">SUM(,E227)</f>
        <v>0</v>
      </c>
      <c r="F226" s="46">
        <f t="shared" si="81"/>
        <v>0</v>
      </c>
      <c r="G226" s="46">
        <f t="shared" si="81"/>
        <v>0</v>
      </c>
      <c r="H226" s="46">
        <f t="shared" si="81"/>
        <v>0</v>
      </c>
    </row>
    <row r="227" spans="4:8">
      <c r="D227" s="46">
        <f>SUM(D228)</f>
        <v>0</v>
      </c>
      <c r="E227" s="46">
        <f t="shared" ref="E227:H227" si="82">SUM(E228)</f>
        <v>0</v>
      </c>
      <c r="F227" s="46">
        <f t="shared" si="82"/>
        <v>0</v>
      </c>
      <c r="G227" s="46">
        <f t="shared" si="82"/>
        <v>0</v>
      </c>
      <c r="H227" s="46">
        <f t="shared" si="82"/>
        <v>0</v>
      </c>
    </row>
    <row r="228" spans="4:8">
      <c r="D228" s="46">
        <f>SUM(D229,D233)</f>
        <v>0</v>
      </c>
      <c r="E228" s="46">
        <f t="shared" ref="E228:H228" si="83">SUM(E229,E233)</f>
        <v>0</v>
      </c>
      <c r="F228" s="46">
        <f t="shared" si="83"/>
        <v>0</v>
      </c>
      <c r="G228" s="46">
        <f t="shared" si="83"/>
        <v>0</v>
      </c>
      <c r="H228" s="46">
        <f t="shared" si="83"/>
        <v>0</v>
      </c>
    </row>
    <row r="230" spans="4:8">
      <c r="G230" s="46">
        <v>750</v>
      </c>
    </row>
    <row r="231" spans="4:8">
      <c r="G231" s="46">
        <v>750</v>
      </c>
    </row>
    <row r="232" spans="4:8">
      <c r="G232" s="46">
        <v>507</v>
      </c>
    </row>
    <row r="234" spans="4:8">
      <c r="G234" s="46">
        <v>647</v>
      </c>
    </row>
    <row r="235" spans="4:8">
      <c r="D235" s="46">
        <f>SUM(D236,D240)</f>
        <v>0</v>
      </c>
      <c r="E235" s="46">
        <f t="shared" ref="E235:F235" si="84">SUM(E236,E240)</f>
        <v>0</v>
      </c>
      <c r="F235" s="46">
        <f t="shared" si="84"/>
        <v>0</v>
      </c>
      <c r="G235" s="46">
        <f t="shared" ref="G235" si="85">SUM(G236,G240)</f>
        <v>0</v>
      </c>
      <c r="H235" s="46">
        <f t="shared" ref="H235" si="86">SUM(H236,H240)</f>
        <v>0</v>
      </c>
    </row>
    <row r="236" spans="4:8">
      <c r="D236" s="46">
        <f>SUM(D237)</f>
        <v>0</v>
      </c>
      <c r="E236" s="46">
        <f t="shared" ref="E236:H237" si="87">SUM(E237)</f>
        <v>0</v>
      </c>
      <c r="F236" s="46">
        <f t="shared" si="87"/>
        <v>0</v>
      </c>
      <c r="G236" s="46">
        <f t="shared" si="87"/>
        <v>0</v>
      </c>
      <c r="H236" s="46">
        <f t="shared" si="87"/>
        <v>0</v>
      </c>
    </row>
    <row r="237" spans="4:8">
      <c r="D237" s="46">
        <f>SUM(D238)</f>
        <v>0</v>
      </c>
      <c r="E237" s="46">
        <f t="shared" si="87"/>
        <v>0</v>
      </c>
      <c r="F237" s="46">
        <f t="shared" si="87"/>
        <v>0</v>
      </c>
      <c r="G237" s="46">
        <f t="shared" si="87"/>
        <v>0</v>
      </c>
      <c r="H237" s="46">
        <f t="shared" si="87"/>
        <v>0</v>
      </c>
    </row>
    <row r="239" spans="4:8">
      <c r="D239" s="46">
        <v>10500</v>
      </c>
    </row>
    <row r="240" spans="4:8">
      <c r="D240" s="46">
        <f>SUM(D244,D241)</f>
        <v>0</v>
      </c>
      <c r="E240" s="46">
        <f t="shared" ref="E240:H240" si="88">SUM(E244,E241)</f>
        <v>0</v>
      </c>
      <c r="F240" s="46">
        <f t="shared" si="88"/>
        <v>0</v>
      </c>
      <c r="G240" s="46">
        <f t="shared" si="88"/>
        <v>0</v>
      </c>
      <c r="H240" s="46">
        <f t="shared" si="88"/>
        <v>0</v>
      </c>
    </row>
    <row r="241" spans="1:8">
      <c r="A241" s="250" t="s">
        <v>14</v>
      </c>
      <c r="C241" s="46" t="s">
        <v>126</v>
      </c>
    </row>
    <row r="242" spans="1:8">
      <c r="D242" s="46">
        <f>SUM(D243)</f>
        <v>5378</v>
      </c>
      <c r="E242" s="46">
        <f t="shared" ref="E242" si="89">SUM(E243)</f>
        <v>0</v>
      </c>
      <c r="F242" s="46">
        <f t="shared" ref="F242" si="90">SUM(F243)</f>
        <v>0</v>
      </c>
      <c r="G242" s="46">
        <f t="shared" ref="G242" si="91">SUM(G243)</f>
        <v>0</v>
      </c>
      <c r="H242" s="46">
        <f t="shared" ref="H242" si="92">SUM(H243)</f>
        <v>0</v>
      </c>
    </row>
    <row r="243" spans="1:8">
      <c r="D243" s="46">
        <v>5378</v>
      </c>
    </row>
    <row r="245" spans="1:8">
      <c r="D245" s="46">
        <f>SUM(D246)</f>
        <v>254122</v>
      </c>
      <c r="E245" s="46">
        <f t="shared" ref="E245:H245" si="93">SUM(E246)</f>
        <v>0</v>
      </c>
      <c r="F245" s="46">
        <f t="shared" si="93"/>
        <v>0</v>
      </c>
      <c r="G245" s="46">
        <f t="shared" si="93"/>
        <v>0</v>
      </c>
      <c r="H245" s="46">
        <f t="shared" si="93"/>
        <v>0</v>
      </c>
    </row>
    <row r="246" spans="1:8">
      <c r="D246" s="46">
        <f>210000+44122</f>
        <v>254122</v>
      </c>
    </row>
  </sheetData>
  <mergeCells count="10">
    <mergeCell ref="A119:C119"/>
    <mergeCell ref="A130:C130"/>
    <mergeCell ref="A1:J1"/>
    <mergeCell ref="A2:J2"/>
    <mergeCell ref="A4:A5"/>
    <mergeCell ref="B4:B5"/>
    <mergeCell ref="C4:C5"/>
    <mergeCell ref="D4:F4"/>
    <mergeCell ref="J4:J5"/>
    <mergeCell ref="G4:I4"/>
  </mergeCells>
  <pageMargins left="0.70866141732283472" right="0.70866141732283472" top="0.94488188976377963" bottom="0.74803149606299213" header="0.31496062992125984" footer="0.31496062992125984"/>
  <pageSetup paperSize="9" scale="90" firstPageNumber="7" orientation="portrait" useFirstPageNumber="1" r:id="rId1"/>
  <headerFooter>
    <oddHeader>&amp;RLisa 2
Tartu Linnavalitsuse 26.05.2015. a 
korralduse nr juurde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A40" sqref="A40:A43"/>
    </sheetView>
  </sheetViews>
  <sheetFormatPr defaultRowHeight="15"/>
  <cols>
    <col min="1" max="1" width="26.5703125" style="27" customWidth="1"/>
    <col min="2" max="2" width="10.7109375" style="27" bestFit="1" customWidth="1"/>
    <col min="3" max="3" width="5.85546875" style="27" customWidth="1"/>
    <col min="4" max="4" width="8.42578125" style="27" bestFit="1" customWidth="1"/>
    <col min="5" max="5" width="6.5703125" style="27" bestFit="1" customWidth="1"/>
    <col min="6" max="6" width="7.140625" style="27" bestFit="1" customWidth="1"/>
    <col min="7" max="7" width="5.85546875" style="27" customWidth="1"/>
    <col min="8" max="8" width="7.140625" style="27" bestFit="1" customWidth="1"/>
    <col min="9" max="9" width="5.85546875" style="27" customWidth="1"/>
    <col min="10" max="247" width="9.140625" style="27"/>
    <col min="248" max="248" width="26.5703125" style="27" customWidth="1"/>
    <col min="249" max="249" width="13.42578125" style="27" customWidth="1"/>
    <col min="250" max="250" width="12.28515625" style="27" customWidth="1"/>
    <col min="251" max="252" width="12.85546875" style="27" customWidth="1"/>
    <col min="253" max="253" width="10.5703125" style="27" customWidth="1"/>
    <col min="254" max="255" width="10.42578125" style="27" customWidth="1"/>
    <col min="256" max="256" width="12.42578125" style="27" customWidth="1"/>
    <col min="257" max="257" width="10" style="27" customWidth="1"/>
    <col min="258" max="258" width="10.28515625" style="27" customWidth="1"/>
    <col min="259" max="259" width="11.28515625" style="27" customWidth="1"/>
    <col min="260" max="260" width="10.7109375" style="27" customWidth="1"/>
    <col min="261" max="261" width="11" style="27" customWidth="1"/>
    <col min="262" max="262" width="11.85546875" style="27" customWidth="1"/>
    <col min="263" max="263" width="12.85546875" style="27" customWidth="1"/>
    <col min="264" max="264" width="11" style="27" customWidth="1"/>
    <col min="265" max="265" width="11.85546875" style="27" customWidth="1"/>
    <col min="266" max="503" width="9.140625" style="27"/>
    <col min="504" max="504" width="26.5703125" style="27" customWidth="1"/>
    <col min="505" max="505" width="13.42578125" style="27" customWidth="1"/>
    <col min="506" max="506" width="12.28515625" style="27" customWidth="1"/>
    <col min="507" max="508" width="12.85546875" style="27" customWidth="1"/>
    <col min="509" max="509" width="10.5703125" style="27" customWidth="1"/>
    <col min="510" max="511" width="10.42578125" style="27" customWidth="1"/>
    <col min="512" max="512" width="12.42578125" style="27" customWidth="1"/>
    <col min="513" max="513" width="10" style="27" customWidth="1"/>
    <col min="514" max="514" width="10.28515625" style="27" customWidth="1"/>
    <col min="515" max="515" width="11.28515625" style="27" customWidth="1"/>
    <col min="516" max="516" width="10.7109375" style="27" customWidth="1"/>
    <col min="517" max="517" width="11" style="27" customWidth="1"/>
    <col min="518" max="518" width="11.85546875" style="27" customWidth="1"/>
    <col min="519" max="519" width="12.85546875" style="27" customWidth="1"/>
    <col min="520" max="520" width="11" style="27" customWidth="1"/>
    <col min="521" max="521" width="11.85546875" style="27" customWidth="1"/>
    <col min="522" max="759" width="9.140625" style="27"/>
    <col min="760" max="760" width="26.5703125" style="27" customWidth="1"/>
    <col min="761" max="761" width="13.42578125" style="27" customWidth="1"/>
    <col min="762" max="762" width="12.28515625" style="27" customWidth="1"/>
    <col min="763" max="764" width="12.85546875" style="27" customWidth="1"/>
    <col min="765" max="765" width="10.5703125" style="27" customWidth="1"/>
    <col min="766" max="767" width="10.42578125" style="27" customWidth="1"/>
    <col min="768" max="768" width="12.42578125" style="27" customWidth="1"/>
    <col min="769" max="769" width="10" style="27" customWidth="1"/>
    <col min="770" max="770" width="10.28515625" style="27" customWidth="1"/>
    <col min="771" max="771" width="11.28515625" style="27" customWidth="1"/>
    <col min="772" max="772" width="10.7109375" style="27" customWidth="1"/>
    <col min="773" max="773" width="11" style="27" customWidth="1"/>
    <col min="774" max="774" width="11.85546875" style="27" customWidth="1"/>
    <col min="775" max="775" width="12.85546875" style="27" customWidth="1"/>
    <col min="776" max="776" width="11" style="27" customWidth="1"/>
    <col min="777" max="777" width="11.85546875" style="27" customWidth="1"/>
    <col min="778" max="1015" width="9.140625" style="27"/>
    <col min="1016" max="1016" width="26.5703125" style="27" customWidth="1"/>
    <col min="1017" max="1017" width="13.42578125" style="27" customWidth="1"/>
    <col min="1018" max="1018" width="12.28515625" style="27" customWidth="1"/>
    <col min="1019" max="1020" width="12.85546875" style="27" customWidth="1"/>
    <col min="1021" max="1021" width="10.5703125" style="27" customWidth="1"/>
    <col min="1022" max="1023" width="10.42578125" style="27" customWidth="1"/>
    <col min="1024" max="1024" width="12.42578125" style="27" customWidth="1"/>
    <col min="1025" max="1025" width="10" style="27" customWidth="1"/>
    <col min="1026" max="1026" width="10.28515625" style="27" customWidth="1"/>
    <col min="1027" max="1027" width="11.28515625" style="27" customWidth="1"/>
    <col min="1028" max="1028" width="10.7109375" style="27" customWidth="1"/>
    <col min="1029" max="1029" width="11" style="27" customWidth="1"/>
    <col min="1030" max="1030" width="11.85546875" style="27" customWidth="1"/>
    <col min="1031" max="1031" width="12.85546875" style="27" customWidth="1"/>
    <col min="1032" max="1032" width="11" style="27" customWidth="1"/>
    <col min="1033" max="1033" width="11.85546875" style="27" customWidth="1"/>
    <col min="1034" max="1271" width="9.140625" style="27"/>
    <col min="1272" max="1272" width="26.5703125" style="27" customWidth="1"/>
    <col min="1273" max="1273" width="13.42578125" style="27" customWidth="1"/>
    <col min="1274" max="1274" width="12.28515625" style="27" customWidth="1"/>
    <col min="1275" max="1276" width="12.85546875" style="27" customWidth="1"/>
    <col min="1277" max="1277" width="10.5703125" style="27" customWidth="1"/>
    <col min="1278" max="1279" width="10.42578125" style="27" customWidth="1"/>
    <col min="1280" max="1280" width="12.42578125" style="27" customWidth="1"/>
    <col min="1281" max="1281" width="10" style="27" customWidth="1"/>
    <col min="1282" max="1282" width="10.28515625" style="27" customWidth="1"/>
    <col min="1283" max="1283" width="11.28515625" style="27" customWidth="1"/>
    <col min="1284" max="1284" width="10.7109375" style="27" customWidth="1"/>
    <col min="1285" max="1285" width="11" style="27" customWidth="1"/>
    <col min="1286" max="1286" width="11.85546875" style="27" customWidth="1"/>
    <col min="1287" max="1287" width="12.85546875" style="27" customWidth="1"/>
    <col min="1288" max="1288" width="11" style="27" customWidth="1"/>
    <col min="1289" max="1289" width="11.85546875" style="27" customWidth="1"/>
    <col min="1290" max="1527" width="9.140625" style="27"/>
    <col min="1528" max="1528" width="26.5703125" style="27" customWidth="1"/>
    <col min="1529" max="1529" width="13.42578125" style="27" customWidth="1"/>
    <col min="1530" max="1530" width="12.28515625" style="27" customWidth="1"/>
    <col min="1531" max="1532" width="12.85546875" style="27" customWidth="1"/>
    <col min="1533" max="1533" width="10.5703125" style="27" customWidth="1"/>
    <col min="1534" max="1535" width="10.42578125" style="27" customWidth="1"/>
    <col min="1536" max="1536" width="12.42578125" style="27" customWidth="1"/>
    <col min="1537" max="1537" width="10" style="27" customWidth="1"/>
    <col min="1538" max="1538" width="10.28515625" style="27" customWidth="1"/>
    <col min="1539" max="1539" width="11.28515625" style="27" customWidth="1"/>
    <col min="1540" max="1540" width="10.7109375" style="27" customWidth="1"/>
    <col min="1541" max="1541" width="11" style="27" customWidth="1"/>
    <col min="1542" max="1542" width="11.85546875" style="27" customWidth="1"/>
    <col min="1543" max="1543" width="12.85546875" style="27" customWidth="1"/>
    <col min="1544" max="1544" width="11" style="27" customWidth="1"/>
    <col min="1545" max="1545" width="11.85546875" style="27" customWidth="1"/>
    <col min="1546" max="1783" width="9.140625" style="27"/>
    <col min="1784" max="1784" width="26.5703125" style="27" customWidth="1"/>
    <col min="1785" max="1785" width="13.42578125" style="27" customWidth="1"/>
    <col min="1786" max="1786" width="12.28515625" style="27" customWidth="1"/>
    <col min="1787" max="1788" width="12.85546875" style="27" customWidth="1"/>
    <col min="1789" max="1789" width="10.5703125" style="27" customWidth="1"/>
    <col min="1790" max="1791" width="10.42578125" style="27" customWidth="1"/>
    <col min="1792" max="1792" width="12.42578125" style="27" customWidth="1"/>
    <col min="1793" max="1793" width="10" style="27" customWidth="1"/>
    <col min="1794" max="1794" width="10.28515625" style="27" customWidth="1"/>
    <col min="1795" max="1795" width="11.28515625" style="27" customWidth="1"/>
    <col min="1796" max="1796" width="10.7109375" style="27" customWidth="1"/>
    <col min="1797" max="1797" width="11" style="27" customWidth="1"/>
    <col min="1798" max="1798" width="11.85546875" style="27" customWidth="1"/>
    <col min="1799" max="1799" width="12.85546875" style="27" customWidth="1"/>
    <col min="1800" max="1800" width="11" style="27" customWidth="1"/>
    <col min="1801" max="1801" width="11.85546875" style="27" customWidth="1"/>
    <col min="1802" max="2039" width="9.140625" style="27"/>
    <col min="2040" max="2040" width="26.5703125" style="27" customWidth="1"/>
    <col min="2041" max="2041" width="13.42578125" style="27" customWidth="1"/>
    <col min="2042" max="2042" width="12.28515625" style="27" customWidth="1"/>
    <col min="2043" max="2044" width="12.85546875" style="27" customWidth="1"/>
    <col min="2045" max="2045" width="10.5703125" style="27" customWidth="1"/>
    <col min="2046" max="2047" width="10.42578125" style="27" customWidth="1"/>
    <col min="2048" max="2048" width="12.42578125" style="27" customWidth="1"/>
    <col min="2049" max="2049" width="10" style="27" customWidth="1"/>
    <col min="2050" max="2050" width="10.28515625" style="27" customWidth="1"/>
    <col min="2051" max="2051" width="11.28515625" style="27" customWidth="1"/>
    <col min="2052" max="2052" width="10.7109375" style="27" customWidth="1"/>
    <col min="2053" max="2053" width="11" style="27" customWidth="1"/>
    <col min="2054" max="2054" width="11.85546875" style="27" customWidth="1"/>
    <col min="2055" max="2055" width="12.85546875" style="27" customWidth="1"/>
    <col min="2056" max="2056" width="11" style="27" customWidth="1"/>
    <col min="2057" max="2057" width="11.85546875" style="27" customWidth="1"/>
    <col min="2058" max="2295" width="9.140625" style="27"/>
    <col min="2296" max="2296" width="26.5703125" style="27" customWidth="1"/>
    <col min="2297" max="2297" width="13.42578125" style="27" customWidth="1"/>
    <col min="2298" max="2298" width="12.28515625" style="27" customWidth="1"/>
    <col min="2299" max="2300" width="12.85546875" style="27" customWidth="1"/>
    <col min="2301" max="2301" width="10.5703125" style="27" customWidth="1"/>
    <col min="2302" max="2303" width="10.42578125" style="27" customWidth="1"/>
    <col min="2304" max="2304" width="12.42578125" style="27" customWidth="1"/>
    <col min="2305" max="2305" width="10" style="27" customWidth="1"/>
    <col min="2306" max="2306" width="10.28515625" style="27" customWidth="1"/>
    <col min="2307" max="2307" width="11.28515625" style="27" customWidth="1"/>
    <col min="2308" max="2308" width="10.7109375" style="27" customWidth="1"/>
    <col min="2309" max="2309" width="11" style="27" customWidth="1"/>
    <col min="2310" max="2310" width="11.85546875" style="27" customWidth="1"/>
    <col min="2311" max="2311" width="12.85546875" style="27" customWidth="1"/>
    <col min="2312" max="2312" width="11" style="27" customWidth="1"/>
    <col min="2313" max="2313" width="11.85546875" style="27" customWidth="1"/>
    <col min="2314" max="2551" width="9.140625" style="27"/>
    <col min="2552" max="2552" width="26.5703125" style="27" customWidth="1"/>
    <col min="2553" max="2553" width="13.42578125" style="27" customWidth="1"/>
    <col min="2554" max="2554" width="12.28515625" style="27" customWidth="1"/>
    <col min="2555" max="2556" width="12.85546875" style="27" customWidth="1"/>
    <col min="2557" max="2557" width="10.5703125" style="27" customWidth="1"/>
    <col min="2558" max="2559" width="10.42578125" style="27" customWidth="1"/>
    <col min="2560" max="2560" width="12.42578125" style="27" customWidth="1"/>
    <col min="2561" max="2561" width="10" style="27" customWidth="1"/>
    <col min="2562" max="2562" width="10.28515625" style="27" customWidth="1"/>
    <col min="2563" max="2563" width="11.28515625" style="27" customWidth="1"/>
    <col min="2564" max="2564" width="10.7109375" style="27" customWidth="1"/>
    <col min="2565" max="2565" width="11" style="27" customWidth="1"/>
    <col min="2566" max="2566" width="11.85546875" style="27" customWidth="1"/>
    <col min="2567" max="2567" width="12.85546875" style="27" customWidth="1"/>
    <col min="2568" max="2568" width="11" style="27" customWidth="1"/>
    <col min="2569" max="2569" width="11.85546875" style="27" customWidth="1"/>
    <col min="2570" max="2807" width="9.140625" style="27"/>
    <col min="2808" max="2808" width="26.5703125" style="27" customWidth="1"/>
    <col min="2809" max="2809" width="13.42578125" style="27" customWidth="1"/>
    <col min="2810" max="2810" width="12.28515625" style="27" customWidth="1"/>
    <col min="2811" max="2812" width="12.85546875" style="27" customWidth="1"/>
    <col min="2813" max="2813" width="10.5703125" style="27" customWidth="1"/>
    <col min="2814" max="2815" width="10.42578125" style="27" customWidth="1"/>
    <col min="2816" max="2816" width="12.42578125" style="27" customWidth="1"/>
    <col min="2817" max="2817" width="10" style="27" customWidth="1"/>
    <col min="2818" max="2818" width="10.28515625" style="27" customWidth="1"/>
    <col min="2819" max="2819" width="11.28515625" style="27" customWidth="1"/>
    <col min="2820" max="2820" width="10.7109375" style="27" customWidth="1"/>
    <col min="2821" max="2821" width="11" style="27" customWidth="1"/>
    <col min="2822" max="2822" width="11.85546875" style="27" customWidth="1"/>
    <col min="2823" max="2823" width="12.85546875" style="27" customWidth="1"/>
    <col min="2824" max="2824" width="11" style="27" customWidth="1"/>
    <col min="2825" max="2825" width="11.85546875" style="27" customWidth="1"/>
    <col min="2826" max="3063" width="9.140625" style="27"/>
    <col min="3064" max="3064" width="26.5703125" style="27" customWidth="1"/>
    <col min="3065" max="3065" width="13.42578125" style="27" customWidth="1"/>
    <col min="3066" max="3066" width="12.28515625" style="27" customWidth="1"/>
    <col min="3067" max="3068" width="12.85546875" style="27" customWidth="1"/>
    <col min="3069" max="3069" width="10.5703125" style="27" customWidth="1"/>
    <col min="3070" max="3071" width="10.42578125" style="27" customWidth="1"/>
    <col min="3072" max="3072" width="12.42578125" style="27" customWidth="1"/>
    <col min="3073" max="3073" width="10" style="27" customWidth="1"/>
    <col min="3074" max="3074" width="10.28515625" style="27" customWidth="1"/>
    <col min="3075" max="3075" width="11.28515625" style="27" customWidth="1"/>
    <col min="3076" max="3076" width="10.7109375" style="27" customWidth="1"/>
    <col min="3077" max="3077" width="11" style="27" customWidth="1"/>
    <col min="3078" max="3078" width="11.85546875" style="27" customWidth="1"/>
    <col min="3079" max="3079" width="12.85546875" style="27" customWidth="1"/>
    <col min="3080" max="3080" width="11" style="27" customWidth="1"/>
    <col min="3081" max="3081" width="11.85546875" style="27" customWidth="1"/>
    <col min="3082" max="3319" width="9.140625" style="27"/>
    <col min="3320" max="3320" width="26.5703125" style="27" customWidth="1"/>
    <col min="3321" max="3321" width="13.42578125" style="27" customWidth="1"/>
    <col min="3322" max="3322" width="12.28515625" style="27" customWidth="1"/>
    <col min="3323" max="3324" width="12.85546875" style="27" customWidth="1"/>
    <col min="3325" max="3325" width="10.5703125" style="27" customWidth="1"/>
    <col min="3326" max="3327" width="10.42578125" style="27" customWidth="1"/>
    <col min="3328" max="3328" width="12.42578125" style="27" customWidth="1"/>
    <col min="3329" max="3329" width="10" style="27" customWidth="1"/>
    <col min="3330" max="3330" width="10.28515625" style="27" customWidth="1"/>
    <col min="3331" max="3331" width="11.28515625" style="27" customWidth="1"/>
    <col min="3332" max="3332" width="10.7109375" style="27" customWidth="1"/>
    <col min="3333" max="3333" width="11" style="27" customWidth="1"/>
    <col min="3334" max="3334" width="11.85546875" style="27" customWidth="1"/>
    <col min="3335" max="3335" width="12.85546875" style="27" customWidth="1"/>
    <col min="3336" max="3336" width="11" style="27" customWidth="1"/>
    <col min="3337" max="3337" width="11.85546875" style="27" customWidth="1"/>
    <col min="3338" max="3575" width="9.140625" style="27"/>
    <col min="3576" max="3576" width="26.5703125" style="27" customWidth="1"/>
    <col min="3577" max="3577" width="13.42578125" style="27" customWidth="1"/>
    <col min="3578" max="3578" width="12.28515625" style="27" customWidth="1"/>
    <col min="3579" max="3580" width="12.85546875" style="27" customWidth="1"/>
    <col min="3581" max="3581" width="10.5703125" style="27" customWidth="1"/>
    <col min="3582" max="3583" width="10.42578125" style="27" customWidth="1"/>
    <col min="3584" max="3584" width="12.42578125" style="27" customWidth="1"/>
    <col min="3585" max="3585" width="10" style="27" customWidth="1"/>
    <col min="3586" max="3586" width="10.28515625" style="27" customWidth="1"/>
    <col min="3587" max="3587" width="11.28515625" style="27" customWidth="1"/>
    <col min="3588" max="3588" width="10.7109375" style="27" customWidth="1"/>
    <col min="3589" max="3589" width="11" style="27" customWidth="1"/>
    <col min="3590" max="3590" width="11.85546875" style="27" customWidth="1"/>
    <col min="3591" max="3591" width="12.85546875" style="27" customWidth="1"/>
    <col min="3592" max="3592" width="11" style="27" customWidth="1"/>
    <col min="3593" max="3593" width="11.85546875" style="27" customWidth="1"/>
    <col min="3594" max="3831" width="9.140625" style="27"/>
    <col min="3832" max="3832" width="26.5703125" style="27" customWidth="1"/>
    <col min="3833" max="3833" width="13.42578125" style="27" customWidth="1"/>
    <col min="3834" max="3834" width="12.28515625" style="27" customWidth="1"/>
    <col min="3835" max="3836" width="12.85546875" style="27" customWidth="1"/>
    <col min="3837" max="3837" width="10.5703125" style="27" customWidth="1"/>
    <col min="3838" max="3839" width="10.42578125" style="27" customWidth="1"/>
    <col min="3840" max="3840" width="12.42578125" style="27" customWidth="1"/>
    <col min="3841" max="3841" width="10" style="27" customWidth="1"/>
    <col min="3842" max="3842" width="10.28515625" style="27" customWidth="1"/>
    <col min="3843" max="3843" width="11.28515625" style="27" customWidth="1"/>
    <col min="3844" max="3844" width="10.7109375" style="27" customWidth="1"/>
    <col min="3845" max="3845" width="11" style="27" customWidth="1"/>
    <col min="3846" max="3846" width="11.85546875" style="27" customWidth="1"/>
    <col min="3847" max="3847" width="12.85546875" style="27" customWidth="1"/>
    <col min="3848" max="3848" width="11" style="27" customWidth="1"/>
    <col min="3849" max="3849" width="11.85546875" style="27" customWidth="1"/>
    <col min="3850" max="4087" width="9.140625" style="27"/>
    <col min="4088" max="4088" width="26.5703125" style="27" customWidth="1"/>
    <col min="4089" max="4089" width="13.42578125" style="27" customWidth="1"/>
    <col min="4090" max="4090" width="12.28515625" style="27" customWidth="1"/>
    <col min="4091" max="4092" width="12.85546875" style="27" customWidth="1"/>
    <col min="4093" max="4093" width="10.5703125" style="27" customWidth="1"/>
    <col min="4094" max="4095" width="10.42578125" style="27" customWidth="1"/>
    <col min="4096" max="4096" width="12.42578125" style="27" customWidth="1"/>
    <col min="4097" max="4097" width="10" style="27" customWidth="1"/>
    <col min="4098" max="4098" width="10.28515625" style="27" customWidth="1"/>
    <col min="4099" max="4099" width="11.28515625" style="27" customWidth="1"/>
    <col min="4100" max="4100" width="10.7109375" style="27" customWidth="1"/>
    <col min="4101" max="4101" width="11" style="27" customWidth="1"/>
    <col min="4102" max="4102" width="11.85546875" style="27" customWidth="1"/>
    <col min="4103" max="4103" width="12.85546875" style="27" customWidth="1"/>
    <col min="4104" max="4104" width="11" style="27" customWidth="1"/>
    <col min="4105" max="4105" width="11.85546875" style="27" customWidth="1"/>
    <col min="4106" max="4343" width="9.140625" style="27"/>
    <col min="4344" max="4344" width="26.5703125" style="27" customWidth="1"/>
    <col min="4345" max="4345" width="13.42578125" style="27" customWidth="1"/>
    <col min="4346" max="4346" width="12.28515625" style="27" customWidth="1"/>
    <col min="4347" max="4348" width="12.85546875" style="27" customWidth="1"/>
    <col min="4349" max="4349" width="10.5703125" style="27" customWidth="1"/>
    <col min="4350" max="4351" width="10.42578125" style="27" customWidth="1"/>
    <col min="4352" max="4352" width="12.42578125" style="27" customWidth="1"/>
    <col min="4353" max="4353" width="10" style="27" customWidth="1"/>
    <col min="4354" max="4354" width="10.28515625" style="27" customWidth="1"/>
    <col min="4355" max="4355" width="11.28515625" style="27" customWidth="1"/>
    <col min="4356" max="4356" width="10.7109375" style="27" customWidth="1"/>
    <col min="4357" max="4357" width="11" style="27" customWidth="1"/>
    <col min="4358" max="4358" width="11.85546875" style="27" customWidth="1"/>
    <col min="4359" max="4359" width="12.85546875" style="27" customWidth="1"/>
    <col min="4360" max="4360" width="11" style="27" customWidth="1"/>
    <col min="4361" max="4361" width="11.85546875" style="27" customWidth="1"/>
    <col min="4362" max="4599" width="9.140625" style="27"/>
    <col min="4600" max="4600" width="26.5703125" style="27" customWidth="1"/>
    <col min="4601" max="4601" width="13.42578125" style="27" customWidth="1"/>
    <col min="4602" max="4602" width="12.28515625" style="27" customWidth="1"/>
    <col min="4603" max="4604" width="12.85546875" style="27" customWidth="1"/>
    <col min="4605" max="4605" width="10.5703125" style="27" customWidth="1"/>
    <col min="4606" max="4607" width="10.42578125" style="27" customWidth="1"/>
    <col min="4608" max="4608" width="12.42578125" style="27" customWidth="1"/>
    <col min="4609" max="4609" width="10" style="27" customWidth="1"/>
    <col min="4610" max="4610" width="10.28515625" style="27" customWidth="1"/>
    <col min="4611" max="4611" width="11.28515625" style="27" customWidth="1"/>
    <col min="4612" max="4612" width="10.7109375" style="27" customWidth="1"/>
    <col min="4613" max="4613" width="11" style="27" customWidth="1"/>
    <col min="4614" max="4614" width="11.85546875" style="27" customWidth="1"/>
    <col min="4615" max="4615" width="12.85546875" style="27" customWidth="1"/>
    <col min="4616" max="4616" width="11" style="27" customWidth="1"/>
    <col min="4617" max="4617" width="11.85546875" style="27" customWidth="1"/>
    <col min="4618" max="4855" width="9.140625" style="27"/>
    <col min="4856" max="4856" width="26.5703125" style="27" customWidth="1"/>
    <col min="4857" max="4857" width="13.42578125" style="27" customWidth="1"/>
    <col min="4858" max="4858" width="12.28515625" style="27" customWidth="1"/>
    <col min="4859" max="4860" width="12.85546875" style="27" customWidth="1"/>
    <col min="4861" max="4861" width="10.5703125" style="27" customWidth="1"/>
    <col min="4862" max="4863" width="10.42578125" style="27" customWidth="1"/>
    <col min="4864" max="4864" width="12.42578125" style="27" customWidth="1"/>
    <col min="4865" max="4865" width="10" style="27" customWidth="1"/>
    <col min="4866" max="4866" width="10.28515625" style="27" customWidth="1"/>
    <col min="4867" max="4867" width="11.28515625" style="27" customWidth="1"/>
    <col min="4868" max="4868" width="10.7109375" style="27" customWidth="1"/>
    <col min="4869" max="4869" width="11" style="27" customWidth="1"/>
    <col min="4870" max="4870" width="11.85546875" style="27" customWidth="1"/>
    <col min="4871" max="4871" width="12.85546875" style="27" customWidth="1"/>
    <col min="4872" max="4872" width="11" style="27" customWidth="1"/>
    <col min="4873" max="4873" width="11.85546875" style="27" customWidth="1"/>
    <col min="4874" max="5111" width="9.140625" style="27"/>
    <col min="5112" max="5112" width="26.5703125" style="27" customWidth="1"/>
    <col min="5113" max="5113" width="13.42578125" style="27" customWidth="1"/>
    <col min="5114" max="5114" width="12.28515625" style="27" customWidth="1"/>
    <col min="5115" max="5116" width="12.85546875" style="27" customWidth="1"/>
    <col min="5117" max="5117" width="10.5703125" style="27" customWidth="1"/>
    <col min="5118" max="5119" width="10.42578125" style="27" customWidth="1"/>
    <col min="5120" max="5120" width="12.42578125" style="27" customWidth="1"/>
    <col min="5121" max="5121" width="10" style="27" customWidth="1"/>
    <col min="5122" max="5122" width="10.28515625" style="27" customWidth="1"/>
    <col min="5123" max="5123" width="11.28515625" style="27" customWidth="1"/>
    <col min="5124" max="5124" width="10.7109375" style="27" customWidth="1"/>
    <col min="5125" max="5125" width="11" style="27" customWidth="1"/>
    <col min="5126" max="5126" width="11.85546875" style="27" customWidth="1"/>
    <col min="5127" max="5127" width="12.85546875" style="27" customWidth="1"/>
    <col min="5128" max="5128" width="11" style="27" customWidth="1"/>
    <col min="5129" max="5129" width="11.85546875" style="27" customWidth="1"/>
    <col min="5130" max="5367" width="9.140625" style="27"/>
    <col min="5368" max="5368" width="26.5703125" style="27" customWidth="1"/>
    <col min="5369" max="5369" width="13.42578125" style="27" customWidth="1"/>
    <col min="5370" max="5370" width="12.28515625" style="27" customWidth="1"/>
    <col min="5371" max="5372" width="12.85546875" style="27" customWidth="1"/>
    <col min="5373" max="5373" width="10.5703125" style="27" customWidth="1"/>
    <col min="5374" max="5375" width="10.42578125" style="27" customWidth="1"/>
    <col min="5376" max="5376" width="12.42578125" style="27" customWidth="1"/>
    <col min="5377" max="5377" width="10" style="27" customWidth="1"/>
    <col min="5378" max="5378" width="10.28515625" style="27" customWidth="1"/>
    <col min="5379" max="5379" width="11.28515625" style="27" customWidth="1"/>
    <col min="5380" max="5380" width="10.7109375" style="27" customWidth="1"/>
    <col min="5381" max="5381" width="11" style="27" customWidth="1"/>
    <col min="5382" max="5382" width="11.85546875" style="27" customWidth="1"/>
    <col min="5383" max="5383" width="12.85546875" style="27" customWidth="1"/>
    <col min="5384" max="5384" width="11" style="27" customWidth="1"/>
    <col min="5385" max="5385" width="11.85546875" style="27" customWidth="1"/>
    <col min="5386" max="5623" width="9.140625" style="27"/>
    <col min="5624" max="5624" width="26.5703125" style="27" customWidth="1"/>
    <col min="5625" max="5625" width="13.42578125" style="27" customWidth="1"/>
    <col min="5626" max="5626" width="12.28515625" style="27" customWidth="1"/>
    <col min="5627" max="5628" width="12.85546875" style="27" customWidth="1"/>
    <col min="5629" max="5629" width="10.5703125" style="27" customWidth="1"/>
    <col min="5630" max="5631" width="10.42578125" style="27" customWidth="1"/>
    <col min="5632" max="5632" width="12.42578125" style="27" customWidth="1"/>
    <col min="5633" max="5633" width="10" style="27" customWidth="1"/>
    <col min="5634" max="5634" width="10.28515625" style="27" customWidth="1"/>
    <col min="5635" max="5635" width="11.28515625" style="27" customWidth="1"/>
    <col min="5636" max="5636" width="10.7109375" style="27" customWidth="1"/>
    <col min="5637" max="5637" width="11" style="27" customWidth="1"/>
    <col min="5638" max="5638" width="11.85546875" style="27" customWidth="1"/>
    <col min="5639" max="5639" width="12.85546875" style="27" customWidth="1"/>
    <col min="5640" max="5640" width="11" style="27" customWidth="1"/>
    <col min="5641" max="5641" width="11.85546875" style="27" customWidth="1"/>
    <col min="5642" max="5879" width="9.140625" style="27"/>
    <col min="5880" max="5880" width="26.5703125" style="27" customWidth="1"/>
    <col min="5881" max="5881" width="13.42578125" style="27" customWidth="1"/>
    <col min="5882" max="5882" width="12.28515625" style="27" customWidth="1"/>
    <col min="5883" max="5884" width="12.85546875" style="27" customWidth="1"/>
    <col min="5885" max="5885" width="10.5703125" style="27" customWidth="1"/>
    <col min="5886" max="5887" width="10.42578125" style="27" customWidth="1"/>
    <col min="5888" max="5888" width="12.42578125" style="27" customWidth="1"/>
    <col min="5889" max="5889" width="10" style="27" customWidth="1"/>
    <col min="5890" max="5890" width="10.28515625" style="27" customWidth="1"/>
    <col min="5891" max="5891" width="11.28515625" style="27" customWidth="1"/>
    <col min="5892" max="5892" width="10.7109375" style="27" customWidth="1"/>
    <col min="5893" max="5893" width="11" style="27" customWidth="1"/>
    <col min="5894" max="5894" width="11.85546875" style="27" customWidth="1"/>
    <col min="5895" max="5895" width="12.85546875" style="27" customWidth="1"/>
    <col min="5896" max="5896" width="11" style="27" customWidth="1"/>
    <col min="5897" max="5897" width="11.85546875" style="27" customWidth="1"/>
    <col min="5898" max="6135" width="9.140625" style="27"/>
    <col min="6136" max="6136" width="26.5703125" style="27" customWidth="1"/>
    <col min="6137" max="6137" width="13.42578125" style="27" customWidth="1"/>
    <col min="6138" max="6138" width="12.28515625" style="27" customWidth="1"/>
    <col min="6139" max="6140" width="12.85546875" style="27" customWidth="1"/>
    <col min="6141" max="6141" width="10.5703125" style="27" customWidth="1"/>
    <col min="6142" max="6143" width="10.42578125" style="27" customWidth="1"/>
    <col min="6144" max="6144" width="12.42578125" style="27" customWidth="1"/>
    <col min="6145" max="6145" width="10" style="27" customWidth="1"/>
    <col min="6146" max="6146" width="10.28515625" style="27" customWidth="1"/>
    <col min="6147" max="6147" width="11.28515625" style="27" customWidth="1"/>
    <col min="6148" max="6148" width="10.7109375" style="27" customWidth="1"/>
    <col min="6149" max="6149" width="11" style="27" customWidth="1"/>
    <col min="6150" max="6150" width="11.85546875" style="27" customWidth="1"/>
    <col min="6151" max="6151" width="12.85546875" style="27" customWidth="1"/>
    <col min="6152" max="6152" width="11" style="27" customWidth="1"/>
    <col min="6153" max="6153" width="11.85546875" style="27" customWidth="1"/>
    <col min="6154" max="6391" width="9.140625" style="27"/>
    <col min="6392" max="6392" width="26.5703125" style="27" customWidth="1"/>
    <col min="6393" max="6393" width="13.42578125" style="27" customWidth="1"/>
    <col min="6394" max="6394" width="12.28515625" style="27" customWidth="1"/>
    <col min="6395" max="6396" width="12.85546875" style="27" customWidth="1"/>
    <col min="6397" max="6397" width="10.5703125" style="27" customWidth="1"/>
    <col min="6398" max="6399" width="10.42578125" style="27" customWidth="1"/>
    <col min="6400" max="6400" width="12.42578125" style="27" customWidth="1"/>
    <col min="6401" max="6401" width="10" style="27" customWidth="1"/>
    <col min="6402" max="6402" width="10.28515625" style="27" customWidth="1"/>
    <col min="6403" max="6403" width="11.28515625" style="27" customWidth="1"/>
    <col min="6404" max="6404" width="10.7109375" style="27" customWidth="1"/>
    <col min="6405" max="6405" width="11" style="27" customWidth="1"/>
    <col min="6406" max="6406" width="11.85546875" style="27" customWidth="1"/>
    <col min="6407" max="6407" width="12.85546875" style="27" customWidth="1"/>
    <col min="6408" max="6408" width="11" style="27" customWidth="1"/>
    <col min="6409" max="6409" width="11.85546875" style="27" customWidth="1"/>
    <col min="6410" max="6647" width="9.140625" style="27"/>
    <col min="6648" max="6648" width="26.5703125" style="27" customWidth="1"/>
    <col min="6649" max="6649" width="13.42578125" style="27" customWidth="1"/>
    <col min="6650" max="6650" width="12.28515625" style="27" customWidth="1"/>
    <col min="6651" max="6652" width="12.85546875" style="27" customWidth="1"/>
    <col min="6653" max="6653" width="10.5703125" style="27" customWidth="1"/>
    <col min="6654" max="6655" width="10.42578125" style="27" customWidth="1"/>
    <col min="6656" max="6656" width="12.42578125" style="27" customWidth="1"/>
    <col min="6657" max="6657" width="10" style="27" customWidth="1"/>
    <col min="6658" max="6658" width="10.28515625" style="27" customWidth="1"/>
    <col min="6659" max="6659" width="11.28515625" style="27" customWidth="1"/>
    <col min="6660" max="6660" width="10.7109375" style="27" customWidth="1"/>
    <col min="6661" max="6661" width="11" style="27" customWidth="1"/>
    <col min="6662" max="6662" width="11.85546875" style="27" customWidth="1"/>
    <col min="6663" max="6663" width="12.85546875" style="27" customWidth="1"/>
    <col min="6664" max="6664" width="11" style="27" customWidth="1"/>
    <col min="6665" max="6665" width="11.85546875" style="27" customWidth="1"/>
    <col min="6666" max="6903" width="9.140625" style="27"/>
    <col min="6904" max="6904" width="26.5703125" style="27" customWidth="1"/>
    <col min="6905" max="6905" width="13.42578125" style="27" customWidth="1"/>
    <col min="6906" max="6906" width="12.28515625" style="27" customWidth="1"/>
    <col min="6907" max="6908" width="12.85546875" style="27" customWidth="1"/>
    <col min="6909" max="6909" width="10.5703125" style="27" customWidth="1"/>
    <col min="6910" max="6911" width="10.42578125" style="27" customWidth="1"/>
    <col min="6912" max="6912" width="12.42578125" style="27" customWidth="1"/>
    <col min="6913" max="6913" width="10" style="27" customWidth="1"/>
    <col min="6914" max="6914" width="10.28515625" style="27" customWidth="1"/>
    <col min="6915" max="6915" width="11.28515625" style="27" customWidth="1"/>
    <col min="6916" max="6916" width="10.7109375" style="27" customWidth="1"/>
    <col min="6917" max="6917" width="11" style="27" customWidth="1"/>
    <col min="6918" max="6918" width="11.85546875" style="27" customWidth="1"/>
    <col min="6919" max="6919" width="12.85546875" style="27" customWidth="1"/>
    <col min="6920" max="6920" width="11" style="27" customWidth="1"/>
    <col min="6921" max="6921" width="11.85546875" style="27" customWidth="1"/>
    <col min="6922" max="7159" width="9.140625" style="27"/>
    <col min="7160" max="7160" width="26.5703125" style="27" customWidth="1"/>
    <col min="7161" max="7161" width="13.42578125" style="27" customWidth="1"/>
    <col min="7162" max="7162" width="12.28515625" style="27" customWidth="1"/>
    <col min="7163" max="7164" width="12.85546875" style="27" customWidth="1"/>
    <col min="7165" max="7165" width="10.5703125" style="27" customWidth="1"/>
    <col min="7166" max="7167" width="10.42578125" style="27" customWidth="1"/>
    <col min="7168" max="7168" width="12.42578125" style="27" customWidth="1"/>
    <col min="7169" max="7169" width="10" style="27" customWidth="1"/>
    <col min="7170" max="7170" width="10.28515625" style="27" customWidth="1"/>
    <col min="7171" max="7171" width="11.28515625" style="27" customWidth="1"/>
    <col min="7172" max="7172" width="10.7109375" style="27" customWidth="1"/>
    <col min="7173" max="7173" width="11" style="27" customWidth="1"/>
    <col min="7174" max="7174" width="11.85546875" style="27" customWidth="1"/>
    <col min="7175" max="7175" width="12.85546875" style="27" customWidth="1"/>
    <col min="7176" max="7176" width="11" style="27" customWidth="1"/>
    <col min="7177" max="7177" width="11.85546875" style="27" customWidth="1"/>
    <col min="7178" max="7415" width="9.140625" style="27"/>
    <col min="7416" max="7416" width="26.5703125" style="27" customWidth="1"/>
    <col min="7417" max="7417" width="13.42578125" style="27" customWidth="1"/>
    <col min="7418" max="7418" width="12.28515625" style="27" customWidth="1"/>
    <col min="7419" max="7420" width="12.85546875" style="27" customWidth="1"/>
    <col min="7421" max="7421" width="10.5703125" style="27" customWidth="1"/>
    <col min="7422" max="7423" width="10.42578125" style="27" customWidth="1"/>
    <col min="7424" max="7424" width="12.42578125" style="27" customWidth="1"/>
    <col min="7425" max="7425" width="10" style="27" customWidth="1"/>
    <col min="7426" max="7426" width="10.28515625" style="27" customWidth="1"/>
    <col min="7427" max="7427" width="11.28515625" style="27" customWidth="1"/>
    <col min="7428" max="7428" width="10.7109375" style="27" customWidth="1"/>
    <col min="7429" max="7429" width="11" style="27" customWidth="1"/>
    <col min="7430" max="7430" width="11.85546875" style="27" customWidth="1"/>
    <col min="7431" max="7431" width="12.85546875" style="27" customWidth="1"/>
    <col min="7432" max="7432" width="11" style="27" customWidth="1"/>
    <col min="7433" max="7433" width="11.85546875" style="27" customWidth="1"/>
    <col min="7434" max="7671" width="9.140625" style="27"/>
    <col min="7672" max="7672" width="26.5703125" style="27" customWidth="1"/>
    <col min="7673" max="7673" width="13.42578125" style="27" customWidth="1"/>
    <col min="7674" max="7674" width="12.28515625" style="27" customWidth="1"/>
    <col min="7675" max="7676" width="12.85546875" style="27" customWidth="1"/>
    <col min="7677" max="7677" width="10.5703125" style="27" customWidth="1"/>
    <col min="7678" max="7679" width="10.42578125" style="27" customWidth="1"/>
    <col min="7680" max="7680" width="12.42578125" style="27" customWidth="1"/>
    <col min="7681" max="7681" width="10" style="27" customWidth="1"/>
    <col min="7682" max="7682" width="10.28515625" style="27" customWidth="1"/>
    <col min="7683" max="7683" width="11.28515625" style="27" customWidth="1"/>
    <col min="7684" max="7684" width="10.7109375" style="27" customWidth="1"/>
    <col min="7685" max="7685" width="11" style="27" customWidth="1"/>
    <col min="7686" max="7686" width="11.85546875" style="27" customWidth="1"/>
    <col min="7687" max="7687" width="12.85546875" style="27" customWidth="1"/>
    <col min="7688" max="7688" width="11" style="27" customWidth="1"/>
    <col min="7689" max="7689" width="11.85546875" style="27" customWidth="1"/>
    <col min="7690" max="7927" width="9.140625" style="27"/>
    <col min="7928" max="7928" width="26.5703125" style="27" customWidth="1"/>
    <col min="7929" max="7929" width="13.42578125" style="27" customWidth="1"/>
    <col min="7930" max="7930" width="12.28515625" style="27" customWidth="1"/>
    <col min="7931" max="7932" width="12.85546875" style="27" customWidth="1"/>
    <col min="7933" max="7933" width="10.5703125" style="27" customWidth="1"/>
    <col min="7934" max="7935" width="10.42578125" style="27" customWidth="1"/>
    <col min="7936" max="7936" width="12.42578125" style="27" customWidth="1"/>
    <col min="7937" max="7937" width="10" style="27" customWidth="1"/>
    <col min="7938" max="7938" width="10.28515625" style="27" customWidth="1"/>
    <col min="7939" max="7939" width="11.28515625" style="27" customWidth="1"/>
    <col min="7940" max="7940" width="10.7109375" style="27" customWidth="1"/>
    <col min="7941" max="7941" width="11" style="27" customWidth="1"/>
    <col min="7942" max="7942" width="11.85546875" style="27" customWidth="1"/>
    <col min="7943" max="7943" width="12.85546875" style="27" customWidth="1"/>
    <col min="7944" max="7944" width="11" style="27" customWidth="1"/>
    <col min="7945" max="7945" width="11.85546875" style="27" customWidth="1"/>
    <col min="7946" max="8183" width="9.140625" style="27"/>
    <col min="8184" max="8184" width="26.5703125" style="27" customWidth="1"/>
    <col min="8185" max="8185" width="13.42578125" style="27" customWidth="1"/>
    <col min="8186" max="8186" width="12.28515625" style="27" customWidth="1"/>
    <col min="8187" max="8188" width="12.85546875" style="27" customWidth="1"/>
    <col min="8189" max="8189" width="10.5703125" style="27" customWidth="1"/>
    <col min="8190" max="8191" width="10.42578125" style="27" customWidth="1"/>
    <col min="8192" max="8192" width="12.42578125" style="27" customWidth="1"/>
    <col min="8193" max="8193" width="10" style="27" customWidth="1"/>
    <col min="8194" max="8194" width="10.28515625" style="27" customWidth="1"/>
    <col min="8195" max="8195" width="11.28515625" style="27" customWidth="1"/>
    <col min="8196" max="8196" width="10.7109375" style="27" customWidth="1"/>
    <col min="8197" max="8197" width="11" style="27" customWidth="1"/>
    <col min="8198" max="8198" width="11.85546875" style="27" customWidth="1"/>
    <col min="8199" max="8199" width="12.85546875" style="27" customWidth="1"/>
    <col min="8200" max="8200" width="11" style="27" customWidth="1"/>
    <col min="8201" max="8201" width="11.85546875" style="27" customWidth="1"/>
    <col min="8202" max="8439" width="9.140625" style="27"/>
    <col min="8440" max="8440" width="26.5703125" style="27" customWidth="1"/>
    <col min="8441" max="8441" width="13.42578125" style="27" customWidth="1"/>
    <col min="8442" max="8442" width="12.28515625" style="27" customWidth="1"/>
    <col min="8443" max="8444" width="12.85546875" style="27" customWidth="1"/>
    <col min="8445" max="8445" width="10.5703125" style="27" customWidth="1"/>
    <col min="8446" max="8447" width="10.42578125" style="27" customWidth="1"/>
    <col min="8448" max="8448" width="12.42578125" style="27" customWidth="1"/>
    <col min="8449" max="8449" width="10" style="27" customWidth="1"/>
    <col min="8450" max="8450" width="10.28515625" style="27" customWidth="1"/>
    <col min="8451" max="8451" width="11.28515625" style="27" customWidth="1"/>
    <col min="8452" max="8452" width="10.7109375" style="27" customWidth="1"/>
    <col min="8453" max="8453" width="11" style="27" customWidth="1"/>
    <col min="8454" max="8454" width="11.85546875" style="27" customWidth="1"/>
    <col min="8455" max="8455" width="12.85546875" style="27" customWidth="1"/>
    <col min="8456" max="8456" width="11" style="27" customWidth="1"/>
    <col min="8457" max="8457" width="11.85546875" style="27" customWidth="1"/>
    <col min="8458" max="8695" width="9.140625" style="27"/>
    <col min="8696" max="8696" width="26.5703125" style="27" customWidth="1"/>
    <col min="8697" max="8697" width="13.42578125" style="27" customWidth="1"/>
    <col min="8698" max="8698" width="12.28515625" style="27" customWidth="1"/>
    <col min="8699" max="8700" width="12.85546875" style="27" customWidth="1"/>
    <col min="8701" max="8701" width="10.5703125" style="27" customWidth="1"/>
    <col min="8702" max="8703" width="10.42578125" style="27" customWidth="1"/>
    <col min="8704" max="8704" width="12.42578125" style="27" customWidth="1"/>
    <col min="8705" max="8705" width="10" style="27" customWidth="1"/>
    <col min="8706" max="8706" width="10.28515625" style="27" customWidth="1"/>
    <col min="8707" max="8707" width="11.28515625" style="27" customWidth="1"/>
    <col min="8708" max="8708" width="10.7109375" style="27" customWidth="1"/>
    <col min="8709" max="8709" width="11" style="27" customWidth="1"/>
    <col min="8710" max="8710" width="11.85546875" style="27" customWidth="1"/>
    <col min="8711" max="8711" width="12.85546875" style="27" customWidth="1"/>
    <col min="8712" max="8712" width="11" style="27" customWidth="1"/>
    <col min="8713" max="8713" width="11.85546875" style="27" customWidth="1"/>
    <col min="8714" max="8951" width="9.140625" style="27"/>
    <col min="8952" max="8952" width="26.5703125" style="27" customWidth="1"/>
    <col min="8953" max="8953" width="13.42578125" style="27" customWidth="1"/>
    <col min="8954" max="8954" width="12.28515625" style="27" customWidth="1"/>
    <col min="8955" max="8956" width="12.85546875" style="27" customWidth="1"/>
    <col min="8957" max="8957" width="10.5703125" style="27" customWidth="1"/>
    <col min="8958" max="8959" width="10.42578125" style="27" customWidth="1"/>
    <col min="8960" max="8960" width="12.42578125" style="27" customWidth="1"/>
    <col min="8961" max="8961" width="10" style="27" customWidth="1"/>
    <col min="8962" max="8962" width="10.28515625" style="27" customWidth="1"/>
    <col min="8963" max="8963" width="11.28515625" style="27" customWidth="1"/>
    <col min="8964" max="8964" width="10.7109375" style="27" customWidth="1"/>
    <col min="8965" max="8965" width="11" style="27" customWidth="1"/>
    <col min="8966" max="8966" width="11.85546875" style="27" customWidth="1"/>
    <col min="8967" max="8967" width="12.85546875" style="27" customWidth="1"/>
    <col min="8968" max="8968" width="11" style="27" customWidth="1"/>
    <col min="8969" max="8969" width="11.85546875" style="27" customWidth="1"/>
    <col min="8970" max="9207" width="9.140625" style="27"/>
    <col min="9208" max="9208" width="26.5703125" style="27" customWidth="1"/>
    <col min="9209" max="9209" width="13.42578125" style="27" customWidth="1"/>
    <col min="9210" max="9210" width="12.28515625" style="27" customWidth="1"/>
    <col min="9211" max="9212" width="12.85546875" style="27" customWidth="1"/>
    <col min="9213" max="9213" width="10.5703125" style="27" customWidth="1"/>
    <col min="9214" max="9215" width="10.42578125" style="27" customWidth="1"/>
    <col min="9216" max="9216" width="12.42578125" style="27" customWidth="1"/>
    <col min="9217" max="9217" width="10" style="27" customWidth="1"/>
    <col min="9218" max="9218" width="10.28515625" style="27" customWidth="1"/>
    <col min="9219" max="9219" width="11.28515625" style="27" customWidth="1"/>
    <col min="9220" max="9220" width="10.7109375" style="27" customWidth="1"/>
    <col min="9221" max="9221" width="11" style="27" customWidth="1"/>
    <col min="9222" max="9222" width="11.85546875" style="27" customWidth="1"/>
    <col min="9223" max="9223" width="12.85546875" style="27" customWidth="1"/>
    <col min="9224" max="9224" width="11" style="27" customWidth="1"/>
    <col min="9225" max="9225" width="11.85546875" style="27" customWidth="1"/>
    <col min="9226" max="9463" width="9.140625" style="27"/>
    <col min="9464" max="9464" width="26.5703125" style="27" customWidth="1"/>
    <col min="9465" max="9465" width="13.42578125" style="27" customWidth="1"/>
    <col min="9466" max="9466" width="12.28515625" style="27" customWidth="1"/>
    <col min="9467" max="9468" width="12.85546875" style="27" customWidth="1"/>
    <col min="9469" max="9469" width="10.5703125" style="27" customWidth="1"/>
    <col min="9470" max="9471" width="10.42578125" style="27" customWidth="1"/>
    <col min="9472" max="9472" width="12.42578125" style="27" customWidth="1"/>
    <col min="9473" max="9473" width="10" style="27" customWidth="1"/>
    <col min="9474" max="9474" width="10.28515625" style="27" customWidth="1"/>
    <col min="9475" max="9475" width="11.28515625" style="27" customWidth="1"/>
    <col min="9476" max="9476" width="10.7109375" style="27" customWidth="1"/>
    <col min="9477" max="9477" width="11" style="27" customWidth="1"/>
    <col min="9478" max="9478" width="11.85546875" style="27" customWidth="1"/>
    <col min="9479" max="9479" width="12.85546875" style="27" customWidth="1"/>
    <col min="9480" max="9480" width="11" style="27" customWidth="1"/>
    <col min="9481" max="9481" width="11.85546875" style="27" customWidth="1"/>
    <col min="9482" max="9719" width="9.140625" style="27"/>
    <col min="9720" max="9720" width="26.5703125" style="27" customWidth="1"/>
    <col min="9721" max="9721" width="13.42578125" style="27" customWidth="1"/>
    <col min="9722" max="9722" width="12.28515625" style="27" customWidth="1"/>
    <col min="9723" max="9724" width="12.85546875" style="27" customWidth="1"/>
    <col min="9725" max="9725" width="10.5703125" style="27" customWidth="1"/>
    <col min="9726" max="9727" width="10.42578125" style="27" customWidth="1"/>
    <col min="9728" max="9728" width="12.42578125" style="27" customWidth="1"/>
    <col min="9729" max="9729" width="10" style="27" customWidth="1"/>
    <col min="9730" max="9730" width="10.28515625" style="27" customWidth="1"/>
    <col min="9731" max="9731" width="11.28515625" style="27" customWidth="1"/>
    <col min="9732" max="9732" width="10.7109375" style="27" customWidth="1"/>
    <col min="9733" max="9733" width="11" style="27" customWidth="1"/>
    <col min="9734" max="9734" width="11.85546875" style="27" customWidth="1"/>
    <col min="9735" max="9735" width="12.85546875" style="27" customWidth="1"/>
    <col min="9736" max="9736" width="11" style="27" customWidth="1"/>
    <col min="9737" max="9737" width="11.85546875" style="27" customWidth="1"/>
    <col min="9738" max="9975" width="9.140625" style="27"/>
    <col min="9976" max="9976" width="26.5703125" style="27" customWidth="1"/>
    <col min="9977" max="9977" width="13.42578125" style="27" customWidth="1"/>
    <col min="9978" max="9978" width="12.28515625" style="27" customWidth="1"/>
    <col min="9979" max="9980" width="12.85546875" style="27" customWidth="1"/>
    <col min="9981" max="9981" width="10.5703125" style="27" customWidth="1"/>
    <col min="9982" max="9983" width="10.42578125" style="27" customWidth="1"/>
    <col min="9984" max="9984" width="12.42578125" style="27" customWidth="1"/>
    <col min="9985" max="9985" width="10" style="27" customWidth="1"/>
    <col min="9986" max="9986" width="10.28515625" style="27" customWidth="1"/>
    <col min="9987" max="9987" width="11.28515625" style="27" customWidth="1"/>
    <col min="9988" max="9988" width="10.7109375" style="27" customWidth="1"/>
    <col min="9989" max="9989" width="11" style="27" customWidth="1"/>
    <col min="9990" max="9990" width="11.85546875" style="27" customWidth="1"/>
    <col min="9991" max="9991" width="12.85546875" style="27" customWidth="1"/>
    <col min="9992" max="9992" width="11" style="27" customWidth="1"/>
    <col min="9993" max="9993" width="11.85546875" style="27" customWidth="1"/>
    <col min="9994" max="10231" width="9.140625" style="27"/>
    <col min="10232" max="10232" width="26.5703125" style="27" customWidth="1"/>
    <col min="10233" max="10233" width="13.42578125" style="27" customWidth="1"/>
    <col min="10234" max="10234" width="12.28515625" style="27" customWidth="1"/>
    <col min="10235" max="10236" width="12.85546875" style="27" customWidth="1"/>
    <col min="10237" max="10237" width="10.5703125" style="27" customWidth="1"/>
    <col min="10238" max="10239" width="10.42578125" style="27" customWidth="1"/>
    <col min="10240" max="10240" width="12.42578125" style="27" customWidth="1"/>
    <col min="10241" max="10241" width="10" style="27" customWidth="1"/>
    <col min="10242" max="10242" width="10.28515625" style="27" customWidth="1"/>
    <col min="10243" max="10243" width="11.28515625" style="27" customWidth="1"/>
    <col min="10244" max="10244" width="10.7109375" style="27" customWidth="1"/>
    <col min="10245" max="10245" width="11" style="27" customWidth="1"/>
    <col min="10246" max="10246" width="11.85546875" style="27" customWidth="1"/>
    <col min="10247" max="10247" width="12.85546875" style="27" customWidth="1"/>
    <col min="10248" max="10248" width="11" style="27" customWidth="1"/>
    <col min="10249" max="10249" width="11.85546875" style="27" customWidth="1"/>
    <col min="10250" max="10487" width="9.140625" style="27"/>
    <col min="10488" max="10488" width="26.5703125" style="27" customWidth="1"/>
    <col min="10489" max="10489" width="13.42578125" style="27" customWidth="1"/>
    <col min="10490" max="10490" width="12.28515625" style="27" customWidth="1"/>
    <col min="10491" max="10492" width="12.85546875" style="27" customWidth="1"/>
    <col min="10493" max="10493" width="10.5703125" style="27" customWidth="1"/>
    <col min="10494" max="10495" width="10.42578125" style="27" customWidth="1"/>
    <col min="10496" max="10496" width="12.42578125" style="27" customWidth="1"/>
    <col min="10497" max="10497" width="10" style="27" customWidth="1"/>
    <col min="10498" max="10498" width="10.28515625" style="27" customWidth="1"/>
    <col min="10499" max="10499" width="11.28515625" style="27" customWidth="1"/>
    <col min="10500" max="10500" width="10.7109375" style="27" customWidth="1"/>
    <col min="10501" max="10501" width="11" style="27" customWidth="1"/>
    <col min="10502" max="10502" width="11.85546875" style="27" customWidth="1"/>
    <col min="10503" max="10503" width="12.85546875" style="27" customWidth="1"/>
    <col min="10504" max="10504" width="11" style="27" customWidth="1"/>
    <col min="10505" max="10505" width="11.85546875" style="27" customWidth="1"/>
    <col min="10506" max="10743" width="9.140625" style="27"/>
    <col min="10744" max="10744" width="26.5703125" style="27" customWidth="1"/>
    <col min="10745" max="10745" width="13.42578125" style="27" customWidth="1"/>
    <col min="10746" max="10746" width="12.28515625" style="27" customWidth="1"/>
    <col min="10747" max="10748" width="12.85546875" style="27" customWidth="1"/>
    <col min="10749" max="10749" width="10.5703125" style="27" customWidth="1"/>
    <col min="10750" max="10751" width="10.42578125" style="27" customWidth="1"/>
    <col min="10752" max="10752" width="12.42578125" style="27" customWidth="1"/>
    <col min="10753" max="10753" width="10" style="27" customWidth="1"/>
    <col min="10754" max="10754" width="10.28515625" style="27" customWidth="1"/>
    <col min="10755" max="10755" width="11.28515625" style="27" customWidth="1"/>
    <col min="10756" max="10756" width="10.7109375" style="27" customWidth="1"/>
    <col min="10757" max="10757" width="11" style="27" customWidth="1"/>
    <col min="10758" max="10758" width="11.85546875" style="27" customWidth="1"/>
    <col min="10759" max="10759" width="12.85546875" style="27" customWidth="1"/>
    <col min="10760" max="10760" width="11" style="27" customWidth="1"/>
    <col min="10761" max="10761" width="11.85546875" style="27" customWidth="1"/>
    <col min="10762" max="10999" width="9.140625" style="27"/>
    <col min="11000" max="11000" width="26.5703125" style="27" customWidth="1"/>
    <col min="11001" max="11001" width="13.42578125" style="27" customWidth="1"/>
    <col min="11002" max="11002" width="12.28515625" style="27" customWidth="1"/>
    <col min="11003" max="11004" width="12.85546875" style="27" customWidth="1"/>
    <col min="11005" max="11005" width="10.5703125" style="27" customWidth="1"/>
    <col min="11006" max="11007" width="10.42578125" style="27" customWidth="1"/>
    <col min="11008" max="11008" width="12.42578125" style="27" customWidth="1"/>
    <col min="11009" max="11009" width="10" style="27" customWidth="1"/>
    <col min="11010" max="11010" width="10.28515625" style="27" customWidth="1"/>
    <col min="11011" max="11011" width="11.28515625" style="27" customWidth="1"/>
    <col min="11012" max="11012" width="10.7109375" style="27" customWidth="1"/>
    <col min="11013" max="11013" width="11" style="27" customWidth="1"/>
    <col min="11014" max="11014" width="11.85546875" style="27" customWidth="1"/>
    <col min="11015" max="11015" width="12.85546875" style="27" customWidth="1"/>
    <col min="11016" max="11016" width="11" style="27" customWidth="1"/>
    <col min="11017" max="11017" width="11.85546875" style="27" customWidth="1"/>
    <col min="11018" max="11255" width="9.140625" style="27"/>
    <col min="11256" max="11256" width="26.5703125" style="27" customWidth="1"/>
    <col min="11257" max="11257" width="13.42578125" style="27" customWidth="1"/>
    <col min="11258" max="11258" width="12.28515625" style="27" customWidth="1"/>
    <col min="11259" max="11260" width="12.85546875" style="27" customWidth="1"/>
    <col min="11261" max="11261" width="10.5703125" style="27" customWidth="1"/>
    <col min="11262" max="11263" width="10.42578125" style="27" customWidth="1"/>
    <col min="11264" max="11264" width="12.42578125" style="27" customWidth="1"/>
    <col min="11265" max="11265" width="10" style="27" customWidth="1"/>
    <col min="11266" max="11266" width="10.28515625" style="27" customWidth="1"/>
    <col min="11267" max="11267" width="11.28515625" style="27" customWidth="1"/>
    <col min="11268" max="11268" width="10.7109375" style="27" customWidth="1"/>
    <col min="11269" max="11269" width="11" style="27" customWidth="1"/>
    <col min="11270" max="11270" width="11.85546875" style="27" customWidth="1"/>
    <col min="11271" max="11271" width="12.85546875" style="27" customWidth="1"/>
    <col min="11272" max="11272" width="11" style="27" customWidth="1"/>
    <col min="11273" max="11273" width="11.85546875" style="27" customWidth="1"/>
    <col min="11274" max="11511" width="9.140625" style="27"/>
    <col min="11512" max="11512" width="26.5703125" style="27" customWidth="1"/>
    <col min="11513" max="11513" width="13.42578125" style="27" customWidth="1"/>
    <col min="11514" max="11514" width="12.28515625" style="27" customWidth="1"/>
    <col min="11515" max="11516" width="12.85546875" style="27" customWidth="1"/>
    <col min="11517" max="11517" width="10.5703125" style="27" customWidth="1"/>
    <col min="11518" max="11519" width="10.42578125" style="27" customWidth="1"/>
    <col min="11520" max="11520" width="12.42578125" style="27" customWidth="1"/>
    <col min="11521" max="11521" width="10" style="27" customWidth="1"/>
    <col min="11522" max="11522" width="10.28515625" style="27" customWidth="1"/>
    <col min="11523" max="11523" width="11.28515625" style="27" customWidth="1"/>
    <col min="11524" max="11524" width="10.7109375" style="27" customWidth="1"/>
    <col min="11525" max="11525" width="11" style="27" customWidth="1"/>
    <col min="11526" max="11526" width="11.85546875" style="27" customWidth="1"/>
    <col min="11527" max="11527" width="12.85546875" style="27" customWidth="1"/>
    <col min="11528" max="11528" width="11" style="27" customWidth="1"/>
    <col min="11529" max="11529" width="11.85546875" style="27" customWidth="1"/>
    <col min="11530" max="11767" width="9.140625" style="27"/>
    <col min="11768" max="11768" width="26.5703125" style="27" customWidth="1"/>
    <col min="11769" max="11769" width="13.42578125" style="27" customWidth="1"/>
    <col min="11770" max="11770" width="12.28515625" style="27" customWidth="1"/>
    <col min="11771" max="11772" width="12.85546875" style="27" customWidth="1"/>
    <col min="11773" max="11773" width="10.5703125" style="27" customWidth="1"/>
    <col min="11774" max="11775" width="10.42578125" style="27" customWidth="1"/>
    <col min="11776" max="11776" width="12.42578125" style="27" customWidth="1"/>
    <col min="11777" max="11777" width="10" style="27" customWidth="1"/>
    <col min="11778" max="11778" width="10.28515625" style="27" customWidth="1"/>
    <col min="11779" max="11779" width="11.28515625" style="27" customWidth="1"/>
    <col min="11780" max="11780" width="10.7109375" style="27" customWidth="1"/>
    <col min="11781" max="11781" width="11" style="27" customWidth="1"/>
    <col min="11782" max="11782" width="11.85546875" style="27" customWidth="1"/>
    <col min="11783" max="11783" width="12.85546875" style="27" customWidth="1"/>
    <col min="11784" max="11784" width="11" style="27" customWidth="1"/>
    <col min="11785" max="11785" width="11.85546875" style="27" customWidth="1"/>
    <col min="11786" max="12023" width="9.140625" style="27"/>
    <col min="12024" max="12024" width="26.5703125" style="27" customWidth="1"/>
    <col min="12025" max="12025" width="13.42578125" style="27" customWidth="1"/>
    <col min="12026" max="12026" width="12.28515625" style="27" customWidth="1"/>
    <col min="12027" max="12028" width="12.85546875" style="27" customWidth="1"/>
    <col min="12029" max="12029" width="10.5703125" style="27" customWidth="1"/>
    <col min="12030" max="12031" width="10.42578125" style="27" customWidth="1"/>
    <col min="12032" max="12032" width="12.42578125" style="27" customWidth="1"/>
    <col min="12033" max="12033" width="10" style="27" customWidth="1"/>
    <col min="12034" max="12034" width="10.28515625" style="27" customWidth="1"/>
    <col min="12035" max="12035" width="11.28515625" style="27" customWidth="1"/>
    <col min="12036" max="12036" width="10.7109375" style="27" customWidth="1"/>
    <col min="12037" max="12037" width="11" style="27" customWidth="1"/>
    <col min="12038" max="12038" width="11.85546875" style="27" customWidth="1"/>
    <col min="12039" max="12039" width="12.85546875" style="27" customWidth="1"/>
    <col min="12040" max="12040" width="11" style="27" customWidth="1"/>
    <col min="12041" max="12041" width="11.85546875" style="27" customWidth="1"/>
    <col min="12042" max="12279" width="9.140625" style="27"/>
    <col min="12280" max="12280" width="26.5703125" style="27" customWidth="1"/>
    <col min="12281" max="12281" width="13.42578125" style="27" customWidth="1"/>
    <col min="12282" max="12282" width="12.28515625" style="27" customWidth="1"/>
    <col min="12283" max="12284" width="12.85546875" style="27" customWidth="1"/>
    <col min="12285" max="12285" width="10.5703125" style="27" customWidth="1"/>
    <col min="12286" max="12287" width="10.42578125" style="27" customWidth="1"/>
    <col min="12288" max="12288" width="12.42578125" style="27" customWidth="1"/>
    <col min="12289" max="12289" width="10" style="27" customWidth="1"/>
    <col min="12290" max="12290" width="10.28515625" style="27" customWidth="1"/>
    <col min="12291" max="12291" width="11.28515625" style="27" customWidth="1"/>
    <col min="12292" max="12292" width="10.7109375" style="27" customWidth="1"/>
    <col min="12293" max="12293" width="11" style="27" customWidth="1"/>
    <col min="12294" max="12294" width="11.85546875" style="27" customWidth="1"/>
    <col min="12295" max="12295" width="12.85546875" style="27" customWidth="1"/>
    <col min="12296" max="12296" width="11" style="27" customWidth="1"/>
    <col min="12297" max="12297" width="11.85546875" style="27" customWidth="1"/>
    <col min="12298" max="12535" width="9.140625" style="27"/>
    <col min="12536" max="12536" width="26.5703125" style="27" customWidth="1"/>
    <col min="12537" max="12537" width="13.42578125" style="27" customWidth="1"/>
    <col min="12538" max="12538" width="12.28515625" style="27" customWidth="1"/>
    <col min="12539" max="12540" width="12.85546875" style="27" customWidth="1"/>
    <col min="12541" max="12541" width="10.5703125" style="27" customWidth="1"/>
    <col min="12542" max="12543" width="10.42578125" style="27" customWidth="1"/>
    <col min="12544" max="12544" width="12.42578125" style="27" customWidth="1"/>
    <col min="12545" max="12545" width="10" style="27" customWidth="1"/>
    <col min="12546" max="12546" width="10.28515625" style="27" customWidth="1"/>
    <col min="12547" max="12547" width="11.28515625" style="27" customWidth="1"/>
    <col min="12548" max="12548" width="10.7109375" style="27" customWidth="1"/>
    <col min="12549" max="12549" width="11" style="27" customWidth="1"/>
    <col min="12550" max="12550" width="11.85546875" style="27" customWidth="1"/>
    <col min="12551" max="12551" width="12.85546875" style="27" customWidth="1"/>
    <col min="12552" max="12552" width="11" style="27" customWidth="1"/>
    <col min="12553" max="12553" width="11.85546875" style="27" customWidth="1"/>
    <col min="12554" max="12791" width="9.140625" style="27"/>
    <col min="12792" max="12792" width="26.5703125" style="27" customWidth="1"/>
    <col min="12793" max="12793" width="13.42578125" style="27" customWidth="1"/>
    <col min="12794" max="12794" width="12.28515625" style="27" customWidth="1"/>
    <col min="12795" max="12796" width="12.85546875" style="27" customWidth="1"/>
    <col min="12797" max="12797" width="10.5703125" style="27" customWidth="1"/>
    <col min="12798" max="12799" width="10.42578125" style="27" customWidth="1"/>
    <col min="12800" max="12800" width="12.42578125" style="27" customWidth="1"/>
    <col min="12801" max="12801" width="10" style="27" customWidth="1"/>
    <col min="12802" max="12802" width="10.28515625" style="27" customWidth="1"/>
    <col min="12803" max="12803" width="11.28515625" style="27" customWidth="1"/>
    <col min="12804" max="12804" width="10.7109375" style="27" customWidth="1"/>
    <col min="12805" max="12805" width="11" style="27" customWidth="1"/>
    <col min="12806" max="12806" width="11.85546875" style="27" customWidth="1"/>
    <col min="12807" max="12807" width="12.85546875" style="27" customWidth="1"/>
    <col min="12808" max="12808" width="11" style="27" customWidth="1"/>
    <col min="12809" max="12809" width="11.85546875" style="27" customWidth="1"/>
    <col min="12810" max="13047" width="9.140625" style="27"/>
    <col min="13048" max="13048" width="26.5703125" style="27" customWidth="1"/>
    <col min="13049" max="13049" width="13.42578125" style="27" customWidth="1"/>
    <col min="13050" max="13050" width="12.28515625" style="27" customWidth="1"/>
    <col min="13051" max="13052" width="12.85546875" style="27" customWidth="1"/>
    <col min="13053" max="13053" width="10.5703125" style="27" customWidth="1"/>
    <col min="13054" max="13055" width="10.42578125" style="27" customWidth="1"/>
    <col min="13056" max="13056" width="12.42578125" style="27" customWidth="1"/>
    <col min="13057" max="13057" width="10" style="27" customWidth="1"/>
    <col min="13058" max="13058" width="10.28515625" style="27" customWidth="1"/>
    <col min="13059" max="13059" width="11.28515625" style="27" customWidth="1"/>
    <col min="13060" max="13060" width="10.7109375" style="27" customWidth="1"/>
    <col min="13061" max="13061" width="11" style="27" customWidth="1"/>
    <col min="13062" max="13062" width="11.85546875" style="27" customWidth="1"/>
    <col min="13063" max="13063" width="12.85546875" style="27" customWidth="1"/>
    <col min="13064" max="13064" width="11" style="27" customWidth="1"/>
    <col min="13065" max="13065" width="11.85546875" style="27" customWidth="1"/>
    <col min="13066" max="13303" width="9.140625" style="27"/>
    <col min="13304" max="13304" width="26.5703125" style="27" customWidth="1"/>
    <col min="13305" max="13305" width="13.42578125" style="27" customWidth="1"/>
    <col min="13306" max="13306" width="12.28515625" style="27" customWidth="1"/>
    <col min="13307" max="13308" width="12.85546875" style="27" customWidth="1"/>
    <col min="13309" max="13309" width="10.5703125" style="27" customWidth="1"/>
    <col min="13310" max="13311" width="10.42578125" style="27" customWidth="1"/>
    <col min="13312" max="13312" width="12.42578125" style="27" customWidth="1"/>
    <col min="13313" max="13313" width="10" style="27" customWidth="1"/>
    <col min="13314" max="13314" width="10.28515625" style="27" customWidth="1"/>
    <col min="13315" max="13315" width="11.28515625" style="27" customWidth="1"/>
    <col min="13316" max="13316" width="10.7109375" style="27" customWidth="1"/>
    <col min="13317" max="13317" width="11" style="27" customWidth="1"/>
    <col min="13318" max="13318" width="11.85546875" style="27" customWidth="1"/>
    <col min="13319" max="13319" width="12.85546875" style="27" customWidth="1"/>
    <col min="13320" max="13320" width="11" style="27" customWidth="1"/>
    <col min="13321" max="13321" width="11.85546875" style="27" customWidth="1"/>
    <col min="13322" max="13559" width="9.140625" style="27"/>
    <col min="13560" max="13560" width="26.5703125" style="27" customWidth="1"/>
    <col min="13561" max="13561" width="13.42578125" style="27" customWidth="1"/>
    <col min="13562" max="13562" width="12.28515625" style="27" customWidth="1"/>
    <col min="13563" max="13564" width="12.85546875" style="27" customWidth="1"/>
    <col min="13565" max="13565" width="10.5703125" style="27" customWidth="1"/>
    <col min="13566" max="13567" width="10.42578125" style="27" customWidth="1"/>
    <col min="13568" max="13568" width="12.42578125" style="27" customWidth="1"/>
    <col min="13569" max="13569" width="10" style="27" customWidth="1"/>
    <col min="13570" max="13570" width="10.28515625" style="27" customWidth="1"/>
    <col min="13571" max="13571" width="11.28515625" style="27" customWidth="1"/>
    <col min="13572" max="13572" width="10.7109375" style="27" customWidth="1"/>
    <col min="13573" max="13573" width="11" style="27" customWidth="1"/>
    <col min="13574" max="13574" width="11.85546875" style="27" customWidth="1"/>
    <col min="13575" max="13575" width="12.85546875" style="27" customWidth="1"/>
    <col min="13576" max="13576" width="11" style="27" customWidth="1"/>
    <col min="13577" max="13577" width="11.85546875" style="27" customWidth="1"/>
    <col min="13578" max="13815" width="9.140625" style="27"/>
    <col min="13816" max="13816" width="26.5703125" style="27" customWidth="1"/>
    <col min="13817" max="13817" width="13.42578125" style="27" customWidth="1"/>
    <col min="13818" max="13818" width="12.28515625" style="27" customWidth="1"/>
    <col min="13819" max="13820" width="12.85546875" style="27" customWidth="1"/>
    <col min="13821" max="13821" width="10.5703125" style="27" customWidth="1"/>
    <col min="13822" max="13823" width="10.42578125" style="27" customWidth="1"/>
    <col min="13824" max="13824" width="12.42578125" style="27" customWidth="1"/>
    <col min="13825" max="13825" width="10" style="27" customWidth="1"/>
    <col min="13826" max="13826" width="10.28515625" style="27" customWidth="1"/>
    <col min="13827" max="13827" width="11.28515625" style="27" customWidth="1"/>
    <col min="13828" max="13828" width="10.7109375" style="27" customWidth="1"/>
    <col min="13829" max="13829" width="11" style="27" customWidth="1"/>
    <col min="13830" max="13830" width="11.85546875" style="27" customWidth="1"/>
    <col min="13831" max="13831" width="12.85546875" style="27" customWidth="1"/>
    <col min="13832" max="13832" width="11" style="27" customWidth="1"/>
    <col min="13833" max="13833" width="11.85546875" style="27" customWidth="1"/>
    <col min="13834" max="14071" width="9.140625" style="27"/>
    <col min="14072" max="14072" width="26.5703125" style="27" customWidth="1"/>
    <col min="14073" max="14073" width="13.42578125" style="27" customWidth="1"/>
    <col min="14074" max="14074" width="12.28515625" style="27" customWidth="1"/>
    <col min="14075" max="14076" width="12.85546875" style="27" customWidth="1"/>
    <col min="14077" max="14077" width="10.5703125" style="27" customWidth="1"/>
    <col min="14078" max="14079" width="10.42578125" style="27" customWidth="1"/>
    <col min="14080" max="14080" width="12.42578125" style="27" customWidth="1"/>
    <col min="14081" max="14081" width="10" style="27" customWidth="1"/>
    <col min="14082" max="14082" width="10.28515625" style="27" customWidth="1"/>
    <col min="14083" max="14083" width="11.28515625" style="27" customWidth="1"/>
    <col min="14084" max="14084" width="10.7109375" style="27" customWidth="1"/>
    <col min="14085" max="14085" width="11" style="27" customWidth="1"/>
    <col min="14086" max="14086" width="11.85546875" style="27" customWidth="1"/>
    <col min="14087" max="14087" width="12.85546875" style="27" customWidth="1"/>
    <col min="14088" max="14088" width="11" style="27" customWidth="1"/>
    <col min="14089" max="14089" width="11.85546875" style="27" customWidth="1"/>
    <col min="14090" max="14327" width="9.140625" style="27"/>
    <col min="14328" max="14328" width="26.5703125" style="27" customWidth="1"/>
    <col min="14329" max="14329" width="13.42578125" style="27" customWidth="1"/>
    <col min="14330" max="14330" width="12.28515625" style="27" customWidth="1"/>
    <col min="14331" max="14332" width="12.85546875" style="27" customWidth="1"/>
    <col min="14333" max="14333" width="10.5703125" style="27" customWidth="1"/>
    <col min="14334" max="14335" width="10.42578125" style="27" customWidth="1"/>
    <col min="14336" max="14336" width="12.42578125" style="27" customWidth="1"/>
    <col min="14337" max="14337" width="10" style="27" customWidth="1"/>
    <col min="14338" max="14338" width="10.28515625" style="27" customWidth="1"/>
    <col min="14339" max="14339" width="11.28515625" style="27" customWidth="1"/>
    <col min="14340" max="14340" width="10.7109375" style="27" customWidth="1"/>
    <col min="14341" max="14341" width="11" style="27" customWidth="1"/>
    <col min="14342" max="14342" width="11.85546875" style="27" customWidth="1"/>
    <col min="14343" max="14343" width="12.85546875" style="27" customWidth="1"/>
    <col min="14344" max="14344" width="11" style="27" customWidth="1"/>
    <col min="14345" max="14345" width="11.85546875" style="27" customWidth="1"/>
    <col min="14346" max="14583" width="9.140625" style="27"/>
    <col min="14584" max="14584" width="26.5703125" style="27" customWidth="1"/>
    <col min="14585" max="14585" width="13.42578125" style="27" customWidth="1"/>
    <col min="14586" max="14586" width="12.28515625" style="27" customWidth="1"/>
    <col min="14587" max="14588" width="12.85546875" style="27" customWidth="1"/>
    <col min="14589" max="14589" width="10.5703125" style="27" customWidth="1"/>
    <col min="14590" max="14591" width="10.42578125" style="27" customWidth="1"/>
    <col min="14592" max="14592" width="12.42578125" style="27" customWidth="1"/>
    <col min="14593" max="14593" width="10" style="27" customWidth="1"/>
    <col min="14594" max="14594" width="10.28515625" style="27" customWidth="1"/>
    <col min="14595" max="14595" width="11.28515625" style="27" customWidth="1"/>
    <col min="14596" max="14596" width="10.7109375" style="27" customWidth="1"/>
    <col min="14597" max="14597" width="11" style="27" customWidth="1"/>
    <col min="14598" max="14598" width="11.85546875" style="27" customWidth="1"/>
    <col min="14599" max="14599" width="12.85546875" style="27" customWidth="1"/>
    <col min="14600" max="14600" width="11" style="27" customWidth="1"/>
    <col min="14601" max="14601" width="11.85546875" style="27" customWidth="1"/>
    <col min="14602" max="14839" width="9.140625" style="27"/>
    <col min="14840" max="14840" width="26.5703125" style="27" customWidth="1"/>
    <col min="14841" max="14841" width="13.42578125" style="27" customWidth="1"/>
    <col min="14842" max="14842" width="12.28515625" style="27" customWidth="1"/>
    <col min="14843" max="14844" width="12.85546875" style="27" customWidth="1"/>
    <col min="14845" max="14845" width="10.5703125" style="27" customWidth="1"/>
    <col min="14846" max="14847" width="10.42578125" style="27" customWidth="1"/>
    <col min="14848" max="14848" width="12.42578125" style="27" customWidth="1"/>
    <col min="14849" max="14849" width="10" style="27" customWidth="1"/>
    <col min="14850" max="14850" width="10.28515625" style="27" customWidth="1"/>
    <col min="14851" max="14851" width="11.28515625" style="27" customWidth="1"/>
    <col min="14852" max="14852" width="10.7109375" style="27" customWidth="1"/>
    <col min="14853" max="14853" width="11" style="27" customWidth="1"/>
    <col min="14854" max="14854" width="11.85546875" style="27" customWidth="1"/>
    <col min="14855" max="14855" width="12.85546875" style="27" customWidth="1"/>
    <col min="14856" max="14856" width="11" style="27" customWidth="1"/>
    <col min="14857" max="14857" width="11.85546875" style="27" customWidth="1"/>
    <col min="14858" max="15095" width="9.140625" style="27"/>
    <col min="15096" max="15096" width="26.5703125" style="27" customWidth="1"/>
    <col min="15097" max="15097" width="13.42578125" style="27" customWidth="1"/>
    <col min="15098" max="15098" width="12.28515625" style="27" customWidth="1"/>
    <col min="15099" max="15100" width="12.85546875" style="27" customWidth="1"/>
    <col min="15101" max="15101" width="10.5703125" style="27" customWidth="1"/>
    <col min="15102" max="15103" width="10.42578125" style="27" customWidth="1"/>
    <col min="15104" max="15104" width="12.42578125" style="27" customWidth="1"/>
    <col min="15105" max="15105" width="10" style="27" customWidth="1"/>
    <col min="15106" max="15106" width="10.28515625" style="27" customWidth="1"/>
    <col min="15107" max="15107" width="11.28515625" style="27" customWidth="1"/>
    <col min="15108" max="15108" width="10.7109375" style="27" customWidth="1"/>
    <col min="15109" max="15109" width="11" style="27" customWidth="1"/>
    <col min="15110" max="15110" width="11.85546875" style="27" customWidth="1"/>
    <col min="15111" max="15111" width="12.85546875" style="27" customWidth="1"/>
    <col min="15112" max="15112" width="11" style="27" customWidth="1"/>
    <col min="15113" max="15113" width="11.85546875" style="27" customWidth="1"/>
    <col min="15114" max="15351" width="9.140625" style="27"/>
    <col min="15352" max="15352" width="26.5703125" style="27" customWidth="1"/>
    <col min="15353" max="15353" width="13.42578125" style="27" customWidth="1"/>
    <col min="15354" max="15354" width="12.28515625" style="27" customWidth="1"/>
    <col min="15355" max="15356" width="12.85546875" style="27" customWidth="1"/>
    <col min="15357" max="15357" width="10.5703125" style="27" customWidth="1"/>
    <col min="15358" max="15359" width="10.42578125" style="27" customWidth="1"/>
    <col min="15360" max="15360" width="12.42578125" style="27" customWidth="1"/>
    <col min="15361" max="15361" width="10" style="27" customWidth="1"/>
    <col min="15362" max="15362" width="10.28515625" style="27" customWidth="1"/>
    <col min="15363" max="15363" width="11.28515625" style="27" customWidth="1"/>
    <col min="15364" max="15364" width="10.7109375" style="27" customWidth="1"/>
    <col min="15365" max="15365" width="11" style="27" customWidth="1"/>
    <col min="15366" max="15366" width="11.85546875" style="27" customWidth="1"/>
    <col min="15367" max="15367" width="12.85546875" style="27" customWidth="1"/>
    <col min="15368" max="15368" width="11" style="27" customWidth="1"/>
    <col min="15369" max="15369" width="11.85546875" style="27" customWidth="1"/>
    <col min="15370" max="15607" width="9.140625" style="27"/>
    <col min="15608" max="15608" width="26.5703125" style="27" customWidth="1"/>
    <col min="15609" max="15609" width="13.42578125" style="27" customWidth="1"/>
    <col min="15610" max="15610" width="12.28515625" style="27" customWidth="1"/>
    <col min="15611" max="15612" width="12.85546875" style="27" customWidth="1"/>
    <col min="15613" max="15613" width="10.5703125" style="27" customWidth="1"/>
    <col min="15614" max="15615" width="10.42578125" style="27" customWidth="1"/>
    <col min="15616" max="15616" width="12.42578125" style="27" customWidth="1"/>
    <col min="15617" max="15617" width="10" style="27" customWidth="1"/>
    <col min="15618" max="15618" width="10.28515625" style="27" customWidth="1"/>
    <col min="15619" max="15619" width="11.28515625" style="27" customWidth="1"/>
    <col min="15620" max="15620" width="10.7109375" style="27" customWidth="1"/>
    <col min="15621" max="15621" width="11" style="27" customWidth="1"/>
    <col min="15622" max="15622" width="11.85546875" style="27" customWidth="1"/>
    <col min="15623" max="15623" width="12.85546875" style="27" customWidth="1"/>
    <col min="15624" max="15624" width="11" style="27" customWidth="1"/>
    <col min="15625" max="15625" width="11.85546875" style="27" customWidth="1"/>
    <col min="15626" max="15863" width="9.140625" style="27"/>
    <col min="15864" max="15864" width="26.5703125" style="27" customWidth="1"/>
    <col min="15865" max="15865" width="13.42578125" style="27" customWidth="1"/>
    <col min="15866" max="15866" width="12.28515625" style="27" customWidth="1"/>
    <col min="15867" max="15868" width="12.85546875" style="27" customWidth="1"/>
    <col min="15869" max="15869" width="10.5703125" style="27" customWidth="1"/>
    <col min="15870" max="15871" width="10.42578125" style="27" customWidth="1"/>
    <col min="15872" max="15872" width="12.42578125" style="27" customWidth="1"/>
    <col min="15873" max="15873" width="10" style="27" customWidth="1"/>
    <col min="15874" max="15874" width="10.28515625" style="27" customWidth="1"/>
    <col min="15875" max="15875" width="11.28515625" style="27" customWidth="1"/>
    <col min="15876" max="15876" width="10.7109375" style="27" customWidth="1"/>
    <col min="15877" max="15877" width="11" style="27" customWidth="1"/>
    <col min="15878" max="15878" width="11.85546875" style="27" customWidth="1"/>
    <col min="15879" max="15879" width="12.85546875" style="27" customWidth="1"/>
    <col min="15880" max="15880" width="11" style="27" customWidth="1"/>
    <col min="15881" max="15881" width="11.85546875" style="27" customWidth="1"/>
    <col min="15882" max="16119" width="9.140625" style="27"/>
    <col min="16120" max="16120" width="26.5703125" style="27" customWidth="1"/>
    <col min="16121" max="16121" width="13.42578125" style="27" customWidth="1"/>
    <col min="16122" max="16122" width="12.28515625" style="27" customWidth="1"/>
    <col min="16123" max="16124" width="12.85546875" style="27" customWidth="1"/>
    <col min="16125" max="16125" width="10.5703125" style="27" customWidth="1"/>
    <col min="16126" max="16127" width="10.42578125" style="27" customWidth="1"/>
    <col min="16128" max="16128" width="12.42578125" style="27" customWidth="1"/>
    <col min="16129" max="16129" width="10" style="27" customWidth="1"/>
    <col min="16130" max="16130" width="10.28515625" style="27" customWidth="1"/>
    <col min="16131" max="16131" width="11.28515625" style="27" customWidth="1"/>
    <col min="16132" max="16132" width="10.7109375" style="27" customWidth="1"/>
    <col min="16133" max="16133" width="11" style="27" customWidth="1"/>
    <col min="16134" max="16134" width="11.85546875" style="27" customWidth="1"/>
    <col min="16135" max="16135" width="12.85546875" style="27" customWidth="1"/>
    <col min="16136" max="16136" width="11" style="27" customWidth="1"/>
    <col min="16137" max="16137" width="11.85546875" style="27" customWidth="1"/>
    <col min="16138" max="16384" width="9.140625" style="27"/>
  </cols>
  <sheetData>
    <row r="1" spans="1:9" ht="47.25" customHeight="1">
      <c r="A1" s="287" t="s">
        <v>258</v>
      </c>
      <c r="B1" s="288"/>
      <c r="C1" s="288"/>
      <c r="D1" s="288"/>
      <c r="E1" s="288"/>
      <c r="F1" s="288"/>
      <c r="G1" s="288"/>
      <c r="H1" s="288"/>
      <c r="I1" s="288"/>
    </row>
    <row r="2" spans="1:9">
      <c r="A2" s="1"/>
      <c r="B2" s="1"/>
      <c r="C2" s="1"/>
      <c r="D2" s="1"/>
      <c r="E2" s="1"/>
      <c r="F2" s="1"/>
      <c r="G2" s="1"/>
      <c r="H2" s="1"/>
      <c r="I2" s="177" t="s">
        <v>219</v>
      </c>
    </row>
    <row r="3" spans="1:9" ht="70.5" customHeight="1">
      <c r="A3" s="282" t="s">
        <v>256</v>
      </c>
      <c r="B3" s="285" t="s">
        <v>221</v>
      </c>
      <c r="C3" s="157" t="s">
        <v>22</v>
      </c>
      <c r="D3" s="157" t="s">
        <v>222</v>
      </c>
      <c r="E3" s="157" t="s">
        <v>223</v>
      </c>
      <c r="F3" s="157" t="s">
        <v>224</v>
      </c>
      <c r="G3" s="157" t="s">
        <v>225</v>
      </c>
      <c r="H3" s="157" t="s">
        <v>226</v>
      </c>
      <c r="I3" s="158" t="s">
        <v>227</v>
      </c>
    </row>
    <row r="4" spans="1:9" ht="21" customHeight="1">
      <c r="A4" s="283"/>
      <c r="B4" s="286"/>
      <c r="C4" s="159">
        <v>5504</v>
      </c>
      <c r="D4" s="159">
        <v>5511</v>
      </c>
      <c r="E4" s="159">
        <v>5515</v>
      </c>
      <c r="F4" s="159">
        <v>5521</v>
      </c>
      <c r="G4" s="159">
        <v>5522</v>
      </c>
      <c r="H4" s="159">
        <v>5524</v>
      </c>
      <c r="I4" s="160">
        <v>5525</v>
      </c>
    </row>
    <row r="5" spans="1:9" s="163" customFormat="1">
      <c r="A5" s="284"/>
      <c r="B5" s="161">
        <f t="shared" ref="B5:B38" si="0">SUM(C5:I5)</f>
        <v>173329</v>
      </c>
      <c r="C5" s="162">
        <f t="shared" ref="C5:I5" si="1">SUM(C6:C33)</f>
        <v>911</v>
      </c>
      <c r="D5" s="162">
        <f t="shared" si="1"/>
        <v>2090</v>
      </c>
      <c r="E5" s="162">
        <f t="shared" si="1"/>
        <v>1763</v>
      </c>
      <c r="F5" s="162">
        <f t="shared" si="1"/>
        <v>165465</v>
      </c>
      <c r="G5" s="162">
        <f t="shared" si="1"/>
        <v>45</v>
      </c>
      <c r="H5" s="162">
        <f t="shared" si="1"/>
        <v>2555</v>
      </c>
      <c r="I5" s="174">
        <f t="shared" si="1"/>
        <v>500</v>
      </c>
    </row>
    <row r="6" spans="1:9">
      <c r="A6" s="164" t="s">
        <v>228</v>
      </c>
      <c r="B6" s="161">
        <f t="shared" si="0"/>
        <v>3721</v>
      </c>
      <c r="C6" s="165"/>
      <c r="D6" s="165">
        <v>66</v>
      </c>
      <c r="E6" s="165"/>
      <c r="F6" s="165">
        <v>3655</v>
      </c>
      <c r="G6" s="165"/>
      <c r="H6" s="165"/>
      <c r="I6" s="166"/>
    </row>
    <row r="7" spans="1:9">
      <c r="A7" s="167" t="s">
        <v>229</v>
      </c>
      <c r="B7" s="161">
        <f t="shared" si="0"/>
        <v>6899</v>
      </c>
      <c r="C7" s="168">
        <v>527</v>
      </c>
      <c r="D7" s="168"/>
      <c r="E7" s="168"/>
      <c r="F7" s="168">
        <v>6372</v>
      </c>
      <c r="G7" s="168"/>
      <c r="H7" s="168"/>
      <c r="I7" s="169"/>
    </row>
    <row r="8" spans="1:9">
      <c r="A8" s="167" t="s">
        <v>230</v>
      </c>
      <c r="B8" s="161">
        <f t="shared" si="0"/>
        <v>3999</v>
      </c>
      <c r="C8" s="170"/>
      <c r="D8" s="170"/>
      <c r="E8" s="170"/>
      <c r="F8" s="170">
        <v>3999</v>
      </c>
      <c r="G8" s="170"/>
      <c r="H8" s="170"/>
      <c r="I8" s="171"/>
    </row>
    <row r="9" spans="1:9">
      <c r="A9" s="167" t="s">
        <v>231</v>
      </c>
      <c r="B9" s="161">
        <f t="shared" si="0"/>
        <v>10210</v>
      </c>
      <c r="C9" s="170"/>
      <c r="D9" s="170">
        <v>197</v>
      </c>
      <c r="E9" s="170"/>
      <c r="F9" s="170">
        <v>10013</v>
      </c>
      <c r="G9" s="170"/>
      <c r="H9" s="170"/>
      <c r="I9" s="171"/>
    </row>
    <row r="10" spans="1:9">
      <c r="A10" s="167" t="s">
        <v>232</v>
      </c>
      <c r="B10" s="161">
        <f t="shared" si="0"/>
        <v>6782</v>
      </c>
      <c r="C10" s="170"/>
      <c r="D10" s="170">
        <v>400</v>
      </c>
      <c r="E10" s="170">
        <v>291</v>
      </c>
      <c r="F10" s="170">
        <v>4591</v>
      </c>
      <c r="G10" s="170"/>
      <c r="H10" s="170">
        <v>1000</v>
      </c>
      <c r="I10" s="171">
        <v>500</v>
      </c>
    </row>
    <row r="11" spans="1:9">
      <c r="A11" s="167" t="s">
        <v>233</v>
      </c>
      <c r="B11" s="161">
        <f t="shared" si="0"/>
        <v>2197</v>
      </c>
      <c r="C11" s="170"/>
      <c r="D11" s="170"/>
      <c r="E11" s="170"/>
      <c r="F11" s="170">
        <v>2174</v>
      </c>
      <c r="G11" s="170">
        <v>23</v>
      </c>
      <c r="H11" s="170"/>
      <c r="I11" s="171"/>
    </row>
    <row r="12" spans="1:9">
      <c r="A12" s="167" t="s">
        <v>234</v>
      </c>
      <c r="B12" s="161">
        <f t="shared" si="0"/>
        <v>1099</v>
      </c>
      <c r="C12" s="170"/>
      <c r="D12" s="170"/>
      <c r="E12" s="170"/>
      <c r="F12" s="170">
        <v>1099</v>
      </c>
      <c r="G12" s="170"/>
      <c r="H12" s="170"/>
      <c r="I12" s="171"/>
    </row>
    <row r="13" spans="1:9">
      <c r="A13" s="167" t="s">
        <v>235</v>
      </c>
      <c r="B13" s="161">
        <f t="shared" si="0"/>
        <v>1339</v>
      </c>
      <c r="C13" s="170"/>
      <c r="D13" s="170"/>
      <c r="E13" s="170"/>
      <c r="F13" s="170">
        <v>1339</v>
      </c>
      <c r="G13" s="170"/>
      <c r="H13" s="170"/>
      <c r="I13" s="171"/>
    </row>
    <row r="14" spans="1:9">
      <c r="A14" s="167" t="s">
        <v>236</v>
      </c>
      <c r="B14" s="161">
        <f t="shared" si="0"/>
        <v>10226</v>
      </c>
      <c r="C14" s="170"/>
      <c r="D14" s="170"/>
      <c r="E14" s="170"/>
      <c r="F14" s="170">
        <v>10211</v>
      </c>
      <c r="G14" s="170"/>
      <c r="H14" s="170">
        <v>15</v>
      </c>
      <c r="I14" s="171"/>
    </row>
    <row r="15" spans="1:9">
      <c r="A15" s="167" t="s">
        <v>237</v>
      </c>
      <c r="B15" s="161">
        <f t="shared" si="0"/>
        <v>6046</v>
      </c>
      <c r="C15" s="170"/>
      <c r="D15" s="170"/>
      <c r="E15" s="170"/>
      <c r="F15" s="170">
        <v>6046</v>
      </c>
      <c r="G15" s="170"/>
      <c r="H15" s="170"/>
      <c r="I15" s="171"/>
    </row>
    <row r="16" spans="1:9">
      <c r="A16" s="167" t="s">
        <v>238</v>
      </c>
      <c r="B16" s="161">
        <f t="shared" si="0"/>
        <v>15219</v>
      </c>
      <c r="C16" s="170">
        <v>384</v>
      </c>
      <c r="D16" s="170">
        <v>735</v>
      </c>
      <c r="E16" s="170"/>
      <c r="F16" s="170">
        <f>759+13341</f>
        <v>14100</v>
      </c>
      <c r="G16" s="170"/>
      <c r="H16" s="170"/>
      <c r="I16" s="171"/>
    </row>
    <row r="17" spans="1:9">
      <c r="A17" s="167" t="s">
        <v>239</v>
      </c>
      <c r="B17" s="161">
        <f t="shared" si="0"/>
        <v>8326</v>
      </c>
      <c r="C17" s="170"/>
      <c r="D17" s="170"/>
      <c r="E17" s="170"/>
      <c r="F17" s="170">
        <v>8326</v>
      </c>
      <c r="G17" s="170"/>
      <c r="H17" s="170"/>
      <c r="I17" s="171"/>
    </row>
    <row r="18" spans="1:9">
      <c r="A18" s="167" t="s">
        <v>240</v>
      </c>
      <c r="B18" s="161">
        <f t="shared" si="0"/>
        <v>13971</v>
      </c>
      <c r="C18" s="170"/>
      <c r="D18" s="170"/>
      <c r="E18" s="170"/>
      <c r="F18" s="170">
        <v>13971</v>
      </c>
      <c r="G18" s="170"/>
      <c r="H18" s="170"/>
      <c r="I18" s="171"/>
    </row>
    <row r="19" spans="1:9">
      <c r="A19" s="167" t="s">
        <v>241</v>
      </c>
      <c r="B19" s="161">
        <f t="shared" si="0"/>
        <v>1001</v>
      </c>
      <c r="C19" s="170"/>
      <c r="D19" s="170"/>
      <c r="E19" s="170"/>
      <c r="F19" s="170">
        <v>1001</v>
      </c>
      <c r="G19" s="170"/>
      <c r="H19" s="170"/>
      <c r="I19" s="171"/>
    </row>
    <row r="20" spans="1:9">
      <c r="A20" s="167" t="s">
        <v>242</v>
      </c>
      <c r="B20" s="161">
        <f t="shared" si="0"/>
        <v>11</v>
      </c>
      <c r="C20" s="170"/>
      <c r="D20" s="170"/>
      <c r="E20" s="170"/>
      <c r="F20" s="170">
        <v>11</v>
      </c>
      <c r="G20" s="170"/>
      <c r="H20" s="170"/>
      <c r="I20" s="171"/>
    </row>
    <row r="21" spans="1:9">
      <c r="A21" s="167" t="s">
        <v>243</v>
      </c>
      <c r="B21" s="161">
        <f t="shared" si="0"/>
        <v>4509</v>
      </c>
      <c r="C21" s="170"/>
      <c r="D21" s="170"/>
      <c r="E21" s="170"/>
      <c r="F21" s="170">
        <v>4509</v>
      </c>
      <c r="G21" s="170"/>
      <c r="H21" s="170"/>
      <c r="I21" s="171"/>
    </row>
    <row r="22" spans="1:9">
      <c r="A22" s="167" t="s">
        <v>244</v>
      </c>
      <c r="B22" s="161">
        <f t="shared" si="0"/>
        <v>5196</v>
      </c>
      <c r="C22" s="170"/>
      <c r="D22" s="170"/>
      <c r="E22" s="170"/>
      <c r="F22" s="170">
        <v>5196</v>
      </c>
      <c r="G22" s="170"/>
      <c r="H22" s="170"/>
      <c r="I22" s="171"/>
    </row>
    <row r="23" spans="1:9">
      <c r="A23" s="167" t="s">
        <v>245</v>
      </c>
      <c r="B23" s="161">
        <f t="shared" si="0"/>
        <v>12434</v>
      </c>
      <c r="C23" s="170"/>
      <c r="D23" s="170"/>
      <c r="E23" s="170">
        <v>20</v>
      </c>
      <c r="F23" s="170">
        <v>12414</v>
      </c>
      <c r="G23" s="170"/>
      <c r="H23" s="170"/>
      <c r="I23" s="171"/>
    </row>
    <row r="24" spans="1:9">
      <c r="A24" s="167" t="s">
        <v>246</v>
      </c>
      <c r="B24" s="161">
        <f t="shared" si="0"/>
        <v>5180</v>
      </c>
      <c r="C24" s="170"/>
      <c r="D24" s="170"/>
      <c r="E24" s="170">
        <v>1323</v>
      </c>
      <c r="F24" s="170">
        <v>3566</v>
      </c>
      <c r="G24" s="170"/>
      <c r="H24" s="170">
        <v>291</v>
      </c>
      <c r="I24" s="171"/>
    </row>
    <row r="25" spans="1:9">
      <c r="A25" s="167" t="s">
        <v>247</v>
      </c>
      <c r="B25" s="161">
        <f t="shared" si="0"/>
        <v>5526</v>
      </c>
      <c r="C25" s="170"/>
      <c r="D25" s="170">
        <v>288</v>
      </c>
      <c r="E25" s="170"/>
      <c r="F25" s="170">
        <v>3989</v>
      </c>
      <c r="G25" s="170"/>
      <c r="H25" s="170">
        <v>1249</v>
      </c>
      <c r="I25" s="171"/>
    </row>
    <row r="26" spans="1:9">
      <c r="A26" s="167" t="s">
        <v>248</v>
      </c>
      <c r="B26" s="161">
        <f t="shared" si="0"/>
        <v>1669</v>
      </c>
      <c r="C26" s="170"/>
      <c r="D26" s="170"/>
      <c r="E26" s="170"/>
      <c r="F26" s="170">
        <f>15+1654</f>
        <v>1669</v>
      </c>
      <c r="G26" s="170"/>
      <c r="H26" s="170"/>
      <c r="I26" s="171"/>
    </row>
    <row r="27" spans="1:9">
      <c r="A27" s="167" t="s">
        <v>249</v>
      </c>
      <c r="B27" s="161">
        <f t="shared" si="0"/>
        <v>6148</v>
      </c>
      <c r="C27" s="170"/>
      <c r="D27" s="170"/>
      <c r="E27" s="170"/>
      <c r="F27" s="170">
        <v>6148</v>
      </c>
      <c r="G27" s="170"/>
      <c r="H27" s="170"/>
      <c r="I27" s="171"/>
    </row>
    <row r="28" spans="1:9">
      <c r="A28" s="167" t="s">
        <v>250</v>
      </c>
      <c r="B28" s="161">
        <f t="shared" si="0"/>
        <v>9656</v>
      </c>
      <c r="C28" s="170"/>
      <c r="D28" s="170"/>
      <c r="E28" s="170"/>
      <c r="F28" s="170">
        <v>9656</v>
      </c>
      <c r="G28" s="170"/>
      <c r="H28" s="170"/>
      <c r="I28" s="171"/>
    </row>
    <row r="29" spans="1:9">
      <c r="A29" s="167" t="s">
        <v>251</v>
      </c>
      <c r="B29" s="161">
        <f t="shared" si="0"/>
        <v>5682</v>
      </c>
      <c r="C29" s="170"/>
      <c r="D29" s="170"/>
      <c r="E29" s="170"/>
      <c r="F29" s="170">
        <v>5660</v>
      </c>
      <c r="G29" s="170">
        <v>22</v>
      </c>
      <c r="H29" s="170"/>
      <c r="I29" s="171"/>
    </row>
    <row r="30" spans="1:9">
      <c r="A30" s="167" t="s">
        <v>252</v>
      </c>
      <c r="B30" s="161">
        <f t="shared" si="0"/>
        <v>7339</v>
      </c>
      <c r="C30" s="170"/>
      <c r="D30" s="170">
        <v>404</v>
      </c>
      <c r="E30" s="170"/>
      <c r="F30" s="170">
        <v>6935</v>
      </c>
      <c r="G30" s="170"/>
      <c r="H30" s="170"/>
      <c r="I30" s="171"/>
    </row>
    <row r="31" spans="1:9">
      <c r="A31" s="167" t="s">
        <v>253</v>
      </c>
      <c r="B31" s="161">
        <f t="shared" si="0"/>
        <v>1165</v>
      </c>
      <c r="C31" s="170"/>
      <c r="D31" s="170"/>
      <c r="E31" s="170">
        <f>102+27</f>
        <v>129</v>
      </c>
      <c r="F31" s="170">
        <v>1036</v>
      </c>
      <c r="G31" s="170"/>
      <c r="H31" s="170"/>
      <c r="I31" s="171"/>
    </row>
    <row r="32" spans="1:9">
      <c r="A32" s="167" t="s">
        <v>254</v>
      </c>
      <c r="B32" s="161">
        <f t="shared" si="0"/>
        <v>9334</v>
      </c>
      <c r="C32" s="170"/>
      <c r="D32" s="170"/>
      <c r="E32" s="170"/>
      <c r="F32" s="170">
        <v>9334</v>
      </c>
      <c r="G32" s="170"/>
      <c r="H32" s="170"/>
      <c r="I32" s="171"/>
    </row>
    <row r="33" spans="1:9">
      <c r="A33" s="172" t="s">
        <v>255</v>
      </c>
      <c r="B33" s="173">
        <f t="shared" si="0"/>
        <v>8445</v>
      </c>
      <c r="C33" s="175"/>
      <c r="D33" s="175"/>
      <c r="E33" s="175"/>
      <c r="F33" s="175">
        <v>8445</v>
      </c>
      <c r="G33" s="175"/>
      <c r="H33" s="175"/>
      <c r="I33" s="176"/>
    </row>
    <row r="34" spans="1:9" ht="26.25">
      <c r="A34" s="178" t="s">
        <v>220</v>
      </c>
      <c r="B34" s="191">
        <f t="shared" si="0"/>
        <v>116062</v>
      </c>
      <c r="C34" s="180">
        <f>SUM(C35:C38)</f>
        <v>0</v>
      </c>
      <c r="D34" s="181">
        <f t="shared" ref="D34:I34" si="2">SUM(D35:D38)</f>
        <v>25013</v>
      </c>
      <c r="E34" s="181">
        <f t="shared" si="2"/>
        <v>86592</v>
      </c>
      <c r="F34" s="181">
        <f t="shared" si="2"/>
        <v>0</v>
      </c>
      <c r="G34" s="181">
        <f t="shared" si="2"/>
        <v>0</v>
      </c>
      <c r="H34" s="181">
        <f t="shared" si="2"/>
        <v>0</v>
      </c>
      <c r="I34" s="181">
        <f t="shared" si="2"/>
        <v>4457</v>
      </c>
    </row>
    <row r="35" spans="1:9">
      <c r="A35" s="179" t="s">
        <v>257</v>
      </c>
      <c r="B35" s="191">
        <f t="shared" si="0"/>
        <v>4457</v>
      </c>
      <c r="C35" s="182"/>
      <c r="D35" s="183"/>
      <c r="E35" s="183"/>
      <c r="F35" s="183"/>
      <c r="G35" s="183"/>
      <c r="H35" s="183"/>
      <c r="I35" s="184">
        <v>4457</v>
      </c>
    </row>
    <row r="36" spans="1:9">
      <c r="A36" s="167" t="s">
        <v>233</v>
      </c>
      <c r="B36" s="191">
        <f t="shared" si="0"/>
        <v>72000</v>
      </c>
      <c r="C36" s="185"/>
      <c r="D36" s="186"/>
      <c r="E36" s="186">
        <v>72000</v>
      </c>
      <c r="F36" s="186"/>
      <c r="G36" s="186"/>
      <c r="H36" s="186"/>
      <c r="I36" s="187"/>
    </row>
    <row r="37" spans="1:9">
      <c r="A37" s="167" t="s">
        <v>244</v>
      </c>
      <c r="B37" s="191">
        <f t="shared" si="0"/>
        <v>27605</v>
      </c>
      <c r="C37" s="185"/>
      <c r="D37" s="186">
        <v>25013</v>
      </c>
      <c r="E37" s="186">
        <v>2592</v>
      </c>
      <c r="F37" s="186"/>
      <c r="G37" s="186"/>
      <c r="H37" s="186"/>
      <c r="I37" s="187"/>
    </row>
    <row r="38" spans="1:9">
      <c r="A38" s="172" t="s">
        <v>254</v>
      </c>
      <c r="B38" s="191">
        <f t="shared" si="0"/>
        <v>12000</v>
      </c>
      <c r="C38" s="188"/>
      <c r="D38" s="189"/>
      <c r="E38" s="189">
        <v>12000</v>
      </c>
      <c r="F38" s="189"/>
      <c r="G38" s="189"/>
      <c r="H38" s="189"/>
      <c r="I38" s="190"/>
    </row>
    <row r="40" spans="1:9">
      <c r="A40" s="109" t="s">
        <v>18</v>
      </c>
    </row>
    <row r="41" spans="1:9">
      <c r="A41" s="109"/>
    </row>
    <row r="42" spans="1:9">
      <c r="A42" s="40" t="s">
        <v>19</v>
      </c>
    </row>
    <row r="43" spans="1:9">
      <c r="A43" s="40" t="s">
        <v>20</v>
      </c>
    </row>
  </sheetData>
  <mergeCells count="3">
    <mergeCell ref="A3:A5"/>
    <mergeCell ref="B3:B4"/>
    <mergeCell ref="A1:I1"/>
  </mergeCells>
  <pageMargins left="0.70866141732283472" right="0.70866141732283472" top="0.74803149606299213" bottom="0.74803149606299213" header="0.31496062992125984" footer="0.31496062992125984"/>
  <pageSetup paperSize="9" firstPageNumber="10" orientation="portrait" useFirstPageNumber="1" r:id="rId1"/>
  <headerFooter>
    <oddHeader xml:space="preserve">&amp;RLisa 3
Tartu Linnavalitsuse 26.05.2015. a 
korralduse nr juurde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47"/>
  <sheetViews>
    <sheetView workbookViewId="0">
      <pane xSplit="3" ySplit="5" topLeftCell="D6" activePane="bottomRight" state="frozen"/>
      <selection activeCell="L25" sqref="L25"/>
      <selection pane="topRight" activeCell="L25" sqref="L25"/>
      <selection pane="bottomLeft" activeCell="L25" sqref="L25"/>
      <selection pane="bottomRight" activeCell="B4" sqref="B4"/>
    </sheetView>
  </sheetViews>
  <sheetFormatPr defaultRowHeight="15"/>
  <cols>
    <col min="1" max="1" width="29" style="27" customWidth="1"/>
    <col min="2" max="2" width="3.5703125" style="27" bestFit="1" customWidth="1"/>
    <col min="3" max="3" width="8.85546875" style="27" bestFit="1" customWidth="1"/>
    <col min="4" max="4" width="6.42578125" style="27" bestFit="1" customWidth="1"/>
    <col min="5" max="5" width="5.42578125" style="27" bestFit="1" customWidth="1"/>
    <col min="6" max="6" width="6.42578125" style="27" bestFit="1" customWidth="1"/>
    <col min="7" max="7" width="5.42578125" style="27" bestFit="1" customWidth="1"/>
    <col min="8" max="9" width="6.140625" style="27" bestFit="1" customWidth="1"/>
    <col min="10" max="10" width="7" style="27" bestFit="1" customWidth="1"/>
    <col min="11" max="11" width="8.42578125" style="27" bestFit="1" customWidth="1"/>
    <col min="12" max="12" width="6.5703125" style="27" bestFit="1" customWidth="1"/>
    <col min="13" max="13" width="8.42578125" style="27" bestFit="1" customWidth="1"/>
    <col min="14" max="14" width="7.5703125" style="27" bestFit="1" customWidth="1"/>
    <col min="15" max="15" width="6.5703125" style="27" bestFit="1" customWidth="1"/>
    <col min="16" max="16" width="6.42578125" style="27" bestFit="1" customWidth="1"/>
    <col min="17" max="17" width="7.28515625" style="27" bestFit="1" customWidth="1"/>
    <col min="18" max="16384" width="9.140625" style="27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56" t="s">
        <v>344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14">
      <c r="A4" s="192"/>
      <c r="B4" s="257" t="s">
        <v>292</v>
      </c>
      <c r="C4" s="6" t="s">
        <v>5</v>
      </c>
      <c r="D4" s="5" t="s">
        <v>259</v>
      </c>
      <c r="E4" s="5" t="s">
        <v>260</v>
      </c>
      <c r="F4" s="5" t="s">
        <v>342</v>
      </c>
      <c r="G4" s="5" t="s">
        <v>8</v>
      </c>
      <c r="H4" s="5" t="s">
        <v>261</v>
      </c>
      <c r="I4" s="5" t="s">
        <v>262</v>
      </c>
      <c r="J4" s="5" t="s">
        <v>293</v>
      </c>
      <c r="K4" s="5" t="s">
        <v>341</v>
      </c>
      <c r="L4" s="5" t="s">
        <v>263</v>
      </c>
      <c r="M4" s="5" t="s">
        <v>264</v>
      </c>
      <c r="N4" s="5" t="s">
        <v>265</v>
      </c>
      <c r="O4" s="5" t="s">
        <v>343</v>
      </c>
      <c r="P4" s="5" t="s">
        <v>9</v>
      </c>
      <c r="Q4" s="5" t="s">
        <v>266</v>
      </c>
    </row>
    <row r="5" spans="1:17">
      <c r="A5" s="193"/>
      <c r="B5" s="193"/>
      <c r="C5" s="194"/>
      <c r="D5" s="194">
        <v>5002</v>
      </c>
      <c r="E5" s="194">
        <v>5005</v>
      </c>
      <c r="F5" s="195">
        <v>506</v>
      </c>
      <c r="G5" s="194">
        <v>5500</v>
      </c>
      <c r="H5" s="194">
        <v>5503</v>
      </c>
      <c r="I5" s="194">
        <v>5504</v>
      </c>
      <c r="J5" s="194">
        <v>5505</v>
      </c>
      <c r="K5" s="194">
        <v>5511</v>
      </c>
      <c r="L5" s="194" t="s">
        <v>267</v>
      </c>
      <c r="M5" s="194">
        <v>5515</v>
      </c>
      <c r="N5" s="194" t="s">
        <v>268</v>
      </c>
      <c r="O5" s="194">
        <v>5522</v>
      </c>
      <c r="P5" s="194">
        <v>5524</v>
      </c>
      <c r="Q5" s="194">
        <v>5525</v>
      </c>
    </row>
    <row r="6" spans="1:17">
      <c r="A6" s="196" t="s">
        <v>269</v>
      </c>
      <c r="B6" s="196">
        <v>21</v>
      </c>
      <c r="C6" s="17">
        <f t="shared" ref="C6:C21" si="0">SUM(D6:Q6)</f>
        <v>14061</v>
      </c>
      <c r="D6" s="197">
        <v>10465</v>
      </c>
      <c r="E6" s="18"/>
      <c r="F6" s="197">
        <v>3596</v>
      </c>
      <c r="G6" s="18"/>
      <c r="H6" s="18"/>
      <c r="I6" s="18"/>
      <c r="J6" s="18"/>
      <c r="K6" s="18"/>
      <c r="L6" s="18"/>
      <c r="M6" s="18"/>
      <c r="N6" s="18"/>
      <c r="O6" s="18"/>
      <c r="P6" s="197"/>
      <c r="Q6" s="197"/>
    </row>
    <row r="7" spans="1:17">
      <c r="A7" s="196" t="s">
        <v>270</v>
      </c>
      <c r="B7" s="196">
        <v>23</v>
      </c>
      <c r="C7" s="17">
        <f t="shared" si="0"/>
        <v>16790</v>
      </c>
      <c r="D7" s="197"/>
      <c r="E7" s="18"/>
      <c r="F7" s="197"/>
      <c r="G7" s="18"/>
      <c r="H7" s="18"/>
      <c r="I7" s="18"/>
      <c r="J7" s="18"/>
      <c r="K7" s="18">
        <v>4000</v>
      </c>
      <c r="L7" s="197">
        <v>1913</v>
      </c>
      <c r="M7" s="197">
        <v>8318</v>
      </c>
      <c r="N7" s="18"/>
      <c r="O7" s="18"/>
      <c r="P7" s="197"/>
      <c r="Q7" s="197">
        <v>2559</v>
      </c>
    </row>
    <row r="8" spans="1:17">
      <c r="A8" s="196" t="s">
        <v>271</v>
      </c>
      <c r="B8" s="196">
        <v>23</v>
      </c>
      <c r="C8" s="17">
        <f t="shared" si="0"/>
        <v>4164</v>
      </c>
      <c r="D8" s="197">
        <v>900</v>
      </c>
      <c r="E8" s="18"/>
      <c r="F8" s="197">
        <v>304</v>
      </c>
      <c r="G8" s="18"/>
      <c r="H8" s="18"/>
      <c r="I8" s="18"/>
      <c r="J8" s="18"/>
      <c r="K8" s="197">
        <v>1350</v>
      </c>
      <c r="L8" s="197">
        <v>910</v>
      </c>
      <c r="M8" s="197"/>
      <c r="N8" s="18"/>
      <c r="O8" s="18"/>
      <c r="P8" s="197"/>
      <c r="Q8" s="197">
        <v>700</v>
      </c>
    </row>
    <row r="9" spans="1:17">
      <c r="A9" s="196" t="s">
        <v>272</v>
      </c>
      <c r="B9" s="196">
        <v>23</v>
      </c>
      <c r="C9" s="17">
        <f t="shared" si="0"/>
        <v>1069</v>
      </c>
      <c r="D9" s="197"/>
      <c r="E9" s="18"/>
      <c r="F9" s="197"/>
      <c r="G9" s="18"/>
      <c r="H9" s="18"/>
      <c r="I9" s="18"/>
      <c r="J9" s="18"/>
      <c r="K9" s="197">
        <v>500</v>
      </c>
      <c r="L9" s="197"/>
      <c r="M9" s="197"/>
      <c r="N9" s="18"/>
      <c r="O9" s="18"/>
      <c r="P9" s="197"/>
      <c r="Q9" s="197">
        <v>569</v>
      </c>
    </row>
    <row r="10" spans="1:17">
      <c r="A10" s="196" t="s">
        <v>273</v>
      </c>
      <c r="B10" s="196">
        <v>23</v>
      </c>
      <c r="C10" s="17">
        <f t="shared" si="0"/>
        <v>34048</v>
      </c>
      <c r="D10" s="197">
        <v>2000</v>
      </c>
      <c r="E10" s="18"/>
      <c r="F10" s="197">
        <v>676</v>
      </c>
      <c r="G10" s="18"/>
      <c r="H10" s="18"/>
      <c r="I10" s="18"/>
      <c r="J10" s="18"/>
      <c r="K10" s="197">
        <v>17735</v>
      </c>
      <c r="L10" s="197">
        <v>2000</v>
      </c>
      <c r="M10" s="197">
        <v>2000</v>
      </c>
      <c r="N10" s="18"/>
      <c r="O10" s="18"/>
      <c r="P10" s="197">
        <v>4090</v>
      </c>
      <c r="Q10" s="197">
        <v>5547</v>
      </c>
    </row>
    <row r="11" spans="1:17">
      <c r="A11" s="196" t="s">
        <v>274</v>
      </c>
      <c r="B11" s="196">
        <v>23</v>
      </c>
      <c r="C11" s="17">
        <f t="shared" si="0"/>
        <v>12171</v>
      </c>
      <c r="D11" s="197">
        <v>1202</v>
      </c>
      <c r="E11" s="18"/>
      <c r="F11" s="197">
        <v>407</v>
      </c>
      <c r="G11" s="18">
        <v>2200</v>
      </c>
      <c r="H11" s="18"/>
      <c r="I11" s="18">
        <v>500</v>
      </c>
      <c r="J11" s="18"/>
      <c r="K11" s="197">
        <v>3332</v>
      </c>
      <c r="L11" s="197"/>
      <c r="M11" s="197">
        <v>400</v>
      </c>
      <c r="N11" s="18"/>
      <c r="O11" s="18"/>
      <c r="P11" s="197">
        <v>500</v>
      </c>
      <c r="Q11" s="197">
        <v>3630</v>
      </c>
    </row>
    <row r="12" spans="1:17">
      <c r="A12" s="196" t="s">
        <v>275</v>
      </c>
      <c r="B12" s="196">
        <v>23</v>
      </c>
      <c r="C12" s="17">
        <f t="shared" si="0"/>
        <v>5033</v>
      </c>
      <c r="D12" s="197"/>
      <c r="E12" s="18"/>
      <c r="F12" s="197"/>
      <c r="G12" s="18"/>
      <c r="H12" s="18"/>
      <c r="I12" s="18"/>
      <c r="J12" s="18"/>
      <c r="K12" s="197">
        <v>4228</v>
      </c>
      <c r="L12" s="197"/>
      <c r="M12" s="197"/>
      <c r="N12" s="18"/>
      <c r="O12" s="18"/>
      <c r="P12" s="197"/>
      <c r="Q12" s="197">
        <v>805</v>
      </c>
    </row>
    <row r="13" spans="1:17">
      <c r="A13" s="196" t="s">
        <v>276</v>
      </c>
      <c r="B13" s="196">
        <v>23</v>
      </c>
      <c r="C13" s="17">
        <f t="shared" si="0"/>
        <v>19142</v>
      </c>
      <c r="D13" s="197"/>
      <c r="E13" s="18"/>
      <c r="F13" s="197"/>
      <c r="G13" s="18"/>
      <c r="H13" s="18"/>
      <c r="I13" s="18"/>
      <c r="J13" s="18"/>
      <c r="K13" s="197">
        <v>7222</v>
      </c>
      <c r="L13" s="197">
        <v>1084</v>
      </c>
      <c r="M13" s="197">
        <v>7436</v>
      </c>
      <c r="N13" s="18"/>
      <c r="O13" s="18"/>
      <c r="P13" s="197"/>
      <c r="Q13" s="197">
        <v>3400</v>
      </c>
    </row>
    <row r="14" spans="1:17">
      <c r="A14" s="196" t="s">
        <v>277</v>
      </c>
      <c r="B14" s="196">
        <v>23</v>
      </c>
      <c r="C14" s="17">
        <f t="shared" si="0"/>
        <v>9678</v>
      </c>
      <c r="D14" s="197"/>
      <c r="E14" s="18"/>
      <c r="F14" s="197"/>
      <c r="G14" s="18"/>
      <c r="H14" s="18"/>
      <c r="I14" s="18">
        <v>2000</v>
      </c>
      <c r="J14" s="18"/>
      <c r="K14" s="197"/>
      <c r="L14" s="197"/>
      <c r="M14" s="197"/>
      <c r="N14" s="18"/>
      <c r="O14" s="18"/>
      <c r="P14" s="197">
        <v>790</v>
      </c>
      <c r="Q14" s="197">
        <v>6888</v>
      </c>
    </row>
    <row r="15" spans="1:17">
      <c r="A15" s="196" t="s">
        <v>278</v>
      </c>
      <c r="B15" s="196">
        <v>23</v>
      </c>
      <c r="C15" s="17">
        <f t="shared" si="0"/>
        <v>248</v>
      </c>
      <c r="D15" s="197"/>
      <c r="E15" s="18"/>
      <c r="F15" s="197"/>
      <c r="G15" s="18"/>
      <c r="H15" s="18"/>
      <c r="I15" s="18"/>
      <c r="J15" s="18"/>
      <c r="K15" s="197">
        <v>248</v>
      </c>
      <c r="L15" s="197"/>
      <c r="M15" s="197"/>
      <c r="N15" s="18"/>
      <c r="O15" s="18"/>
      <c r="P15" s="197"/>
      <c r="Q15" s="197"/>
    </row>
    <row r="16" spans="1:17">
      <c r="A16" s="196" t="s">
        <v>279</v>
      </c>
      <c r="B16" s="196">
        <v>21</v>
      </c>
      <c r="C16" s="17">
        <f t="shared" si="0"/>
        <v>17220</v>
      </c>
      <c r="D16" s="197">
        <v>12870</v>
      </c>
      <c r="E16" s="18"/>
      <c r="F16" s="197">
        <v>4350</v>
      </c>
      <c r="G16" s="18"/>
      <c r="H16" s="18"/>
      <c r="I16" s="18"/>
      <c r="J16" s="18"/>
      <c r="K16" s="197"/>
      <c r="L16" s="197"/>
      <c r="M16" s="197"/>
      <c r="N16" s="18"/>
      <c r="O16" s="18"/>
      <c r="P16" s="197"/>
      <c r="Q16" s="197"/>
    </row>
    <row r="17" spans="1:17">
      <c r="A17" s="196" t="s">
        <v>279</v>
      </c>
      <c r="B17" s="196">
        <v>23</v>
      </c>
      <c r="C17" s="17">
        <f t="shared" si="0"/>
        <v>12032</v>
      </c>
      <c r="D17" s="197">
        <v>3986</v>
      </c>
      <c r="E17" s="18"/>
      <c r="F17" s="197">
        <v>1347</v>
      </c>
      <c r="G17" s="18"/>
      <c r="H17" s="18"/>
      <c r="I17" s="18"/>
      <c r="J17" s="18"/>
      <c r="K17" s="197">
        <v>4620</v>
      </c>
      <c r="L17" s="197"/>
      <c r="M17" s="197"/>
      <c r="N17" s="18"/>
      <c r="O17" s="18"/>
      <c r="P17" s="197"/>
      <c r="Q17" s="197">
        <v>2079</v>
      </c>
    </row>
    <row r="18" spans="1:17">
      <c r="A18" s="196" t="s">
        <v>280</v>
      </c>
      <c r="B18" s="196">
        <v>23</v>
      </c>
      <c r="C18" s="17">
        <f t="shared" si="0"/>
        <v>40414</v>
      </c>
      <c r="D18" s="197">
        <v>9400</v>
      </c>
      <c r="E18" s="18"/>
      <c r="F18" s="197">
        <v>3177</v>
      </c>
      <c r="G18" s="18">
        <v>300</v>
      </c>
      <c r="H18" s="18"/>
      <c r="I18" s="18">
        <v>1094</v>
      </c>
      <c r="J18" s="18"/>
      <c r="K18" s="197">
        <v>12844</v>
      </c>
      <c r="L18" s="197">
        <v>3000</v>
      </c>
      <c r="M18" s="197">
        <v>2000</v>
      </c>
      <c r="N18" s="18"/>
      <c r="O18" s="18">
        <v>1500</v>
      </c>
      <c r="P18" s="197">
        <v>5660</v>
      </c>
      <c r="Q18" s="197">
        <v>1439</v>
      </c>
    </row>
    <row r="19" spans="1:17">
      <c r="A19" s="196" t="s">
        <v>281</v>
      </c>
      <c r="B19" s="196">
        <v>23</v>
      </c>
      <c r="C19" s="17">
        <f t="shared" si="0"/>
        <v>6232</v>
      </c>
      <c r="D19" s="197">
        <v>2800</v>
      </c>
      <c r="E19" s="18"/>
      <c r="F19" s="197">
        <v>946</v>
      </c>
      <c r="G19" s="18">
        <v>500</v>
      </c>
      <c r="H19" s="18"/>
      <c r="I19" s="18"/>
      <c r="J19" s="18"/>
      <c r="K19" s="197">
        <v>653</v>
      </c>
      <c r="L19" s="197">
        <v>500</v>
      </c>
      <c r="M19" s="197"/>
      <c r="N19" s="18"/>
      <c r="O19" s="18"/>
      <c r="P19" s="197">
        <v>304</v>
      </c>
      <c r="Q19" s="197">
        <v>529</v>
      </c>
    </row>
    <row r="20" spans="1:17">
      <c r="A20" s="198" t="s">
        <v>282</v>
      </c>
      <c r="B20" s="198">
        <v>23</v>
      </c>
      <c r="C20" s="17">
        <f t="shared" si="0"/>
        <v>7975</v>
      </c>
      <c r="D20" s="201">
        <v>142</v>
      </c>
      <c r="E20" s="200"/>
      <c r="F20" s="201">
        <v>48</v>
      </c>
      <c r="G20" s="200">
        <v>1000</v>
      </c>
      <c r="H20" s="200"/>
      <c r="I20" s="200">
        <v>500</v>
      </c>
      <c r="J20" s="200"/>
      <c r="K20" s="201"/>
      <c r="L20" s="201">
        <v>2000</v>
      </c>
      <c r="M20" s="201">
        <v>4000</v>
      </c>
      <c r="N20" s="200"/>
      <c r="O20" s="200"/>
      <c r="P20" s="201"/>
      <c r="Q20" s="201">
        <v>285</v>
      </c>
    </row>
    <row r="21" spans="1:17" ht="15.75" thickBot="1">
      <c r="A21" s="198" t="s">
        <v>257</v>
      </c>
      <c r="B21" s="198">
        <v>21</v>
      </c>
      <c r="C21" s="199">
        <f t="shared" si="0"/>
        <v>28923</v>
      </c>
      <c r="D21" s="201">
        <v>21617</v>
      </c>
      <c r="E21" s="200"/>
      <c r="F21" s="201">
        <v>7306</v>
      </c>
      <c r="G21" s="200"/>
      <c r="H21" s="200"/>
      <c r="I21" s="200"/>
      <c r="J21" s="200"/>
      <c r="K21" s="200"/>
      <c r="L21" s="201"/>
      <c r="M21" s="201"/>
      <c r="N21" s="200"/>
      <c r="O21" s="200"/>
      <c r="P21" s="201"/>
      <c r="Q21" s="201"/>
    </row>
    <row r="22" spans="1:17" ht="15.75" thickBot="1">
      <c r="A22" s="202" t="s">
        <v>283</v>
      </c>
      <c r="B22" s="202"/>
      <c r="C22" s="12">
        <f t="shared" ref="C22:Q22" si="1">SUM(C6:C21)</f>
        <v>229200</v>
      </c>
      <c r="D22" s="12">
        <f t="shared" si="1"/>
        <v>65382</v>
      </c>
      <c r="E22" s="12">
        <f t="shared" si="1"/>
        <v>0</v>
      </c>
      <c r="F22" s="12">
        <f t="shared" si="1"/>
        <v>22157</v>
      </c>
      <c r="G22" s="12">
        <f t="shared" si="1"/>
        <v>4000</v>
      </c>
      <c r="H22" s="12">
        <f t="shared" si="1"/>
        <v>0</v>
      </c>
      <c r="I22" s="12">
        <f t="shared" si="1"/>
        <v>4094</v>
      </c>
      <c r="J22" s="12">
        <f t="shared" si="1"/>
        <v>0</v>
      </c>
      <c r="K22" s="12">
        <f t="shared" si="1"/>
        <v>56732</v>
      </c>
      <c r="L22" s="12">
        <f t="shared" si="1"/>
        <v>11407</v>
      </c>
      <c r="M22" s="12">
        <f t="shared" si="1"/>
        <v>24154</v>
      </c>
      <c r="N22" s="12">
        <f t="shared" si="1"/>
        <v>0</v>
      </c>
      <c r="O22" s="12">
        <f t="shared" si="1"/>
        <v>1500</v>
      </c>
      <c r="P22" s="12">
        <f t="shared" si="1"/>
        <v>11344</v>
      </c>
      <c r="Q22" s="12">
        <f t="shared" si="1"/>
        <v>28430</v>
      </c>
    </row>
    <row r="23" spans="1:17" ht="15.75" thickBot="1">
      <c r="A23" s="203" t="s">
        <v>284</v>
      </c>
      <c r="B23" s="203">
        <v>23</v>
      </c>
      <c r="C23" s="204">
        <f>SUM(D23:Q23)</f>
        <v>1790</v>
      </c>
      <c r="D23" s="204"/>
      <c r="E23" s="204"/>
      <c r="F23" s="204"/>
      <c r="G23" s="205"/>
      <c r="H23" s="205"/>
      <c r="I23" s="205"/>
      <c r="J23" s="205"/>
      <c r="K23" s="205"/>
      <c r="L23" s="205"/>
      <c r="M23" s="205"/>
      <c r="N23" s="204"/>
      <c r="O23" s="204"/>
      <c r="P23" s="204"/>
      <c r="Q23" s="204">
        <v>1790</v>
      </c>
    </row>
    <row r="24" spans="1:17">
      <c r="A24" s="220" t="s">
        <v>269</v>
      </c>
      <c r="B24" s="219">
        <v>21</v>
      </c>
      <c r="C24" s="204">
        <f>SUM(D24:Q24)</f>
        <v>9782</v>
      </c>
      <c r="D24" s="211">
        <v>6937</v>
      </c>
      <c r="E24" s="211"/>
      <c r="F24" s="211">
        <v>2845</v>
      </c>
      <c r="G24" s="205"/>
      <c r="H24" s="205"/>
      <c r="I24" s="205"/>
      <c r="J24" s="205"/>
      <c r="K24" s="205"/>
      <c r="L24" s="205"/>
      <c r="M24" s="205"/>
      <c r="N24" s="211"/>
      <c r="O24" s="211"/>
      <c r="P24" s="211"/>
      <c r="Q24" s="211"/>
    </row>
    <row r="25" spans="1:17">
      <c r="A25" s="206" t="s">
        <v>285</v>
      </c>
      <c r="B25" s="206">
        <v>23</v>
      </c>
      <c r="C25" s="17">
        <f>SUM(D25:Q25)</f>
        <v>2026</v>
      </c>
      <c r="D25" s="17"/>
      <c r="E25" s="17"/>
      <c r="F25" s="17"/>
      <c r="G25" s="205"/>
      <c r="H25" s="205"/>
      <c r="I25" s="205">
        <v>2026</v>
      </c>
      <c r="J25" s="205"/>
      <c r="K25" s="205"/>
      <c r="L25" s="205"/>
      <c r="M25" s="205"/>
      <c r="N25" s="17"/>
      <c r="O25" s="17"/>
      <c r="P25" s="17"/>
      <c r="Q25" s="17"/>
    </row>
    <row r="26" spans="1:17" ht="30">
      <c r="A26" s="207" t="s">
        <v>286</v>
      </c>
      <c r="B26" s="221">
        <v>23</v>
      </c>
      <c r="C26" s="17">
        <f>SUM(D26:Q26)</f>
        <v>1685</v>
      </c>
      <c r="D26" s="199"/>
      <c r="E26" s="199"/>
      <c r="F26" s="199"/>
      <c r="G26" s="208">
        <v>300</v>
      </c>
      <c r="H26" s="208"/>
      <c r="I26" s="208"/>
      <c r="J26" s="208"/>
      <c r="K26" s="208"/>
      <c r="L26" s="208">
        <v>485</v>
      </c>
      <c r="M26" s="208">
        <v>900</v>
      </c>
      <c r="N26" s="199"/>
      <c r="O26" s="199"/>
      <c r="P26" s="199"/>
      <c r="Q26" s="199"/>
    </row>
    <row r="27" spans="1:17" ht="15.75" thickBot="1">
      <c r="A27" s="207" t="s">
        <v>257</v>
      </c>
      <c r="B27" s="207">
        <v>21</v>
      </c>
      <c r="C27" s="209">
        <f>SUM(D27:Q27)</f>
        <v>6800</v>
      </c>
      <c r="D27" s="199">
        <v>5082</v>
      </c>
      <c r="E27" s="199"/>
      <c r="F27" s="199">
        <v>1718</v>
      </c>
      <c r="G27" s="208"/>
      <c r="H27" s="208"/>
      <c r="I27" s="208"/>
      <c r="J27" s="208"/>
      <c r="K27" s="208"/>
      <c r="L27" s="208"/>
      <c r="M27" s="208"/>
      <c r="N27" s="199"/>
      <c r="O27" s="199"/>
      <c r="P27" s="199"/>
      <c r="Q27" s="199"/>
    </row>
    <row r="28" spans="1:17" ht="15.75" thickBot="1">
      <c r="A28" s="210" t="s">
        <v>287</v>
      </c>
      <c r="B28" s="210"/>
      <c r="C28" s="12">
        <f t="shared" ref="C28:Q28" si="2">SUM(C23:C27)</f>
        <v>22083</v>
      </c>
      <c r="D28" s="12">
        <f t="shared" si="2"/>
        <v>12019</v>
      </c>
      <c r="E28" s="12">
        <f t="shared" si="2"/>
        <v>0</v>
      </c>
      <c r="F28" s="12">
        <f t="shared" si="2"/>
        <v>4563</v>
      </c>
      <c r="G28" s="12">
        <f t="shared" si="2"/>
        <v>300</v>
      </c>
      <c r="H28" s="12">
        <f t="shared" si="2"/>
        <v>0</v>
      </c>
      <c r="I28" s="12">
        <f t="shared" si="2"/>
        <v>2026</v>
      </c>
      <c r="J28" s="12">
        <f t="shared" si="2"/>
        <v>0</v>
      </c>
      <c r="K28" s="12">
        <f t="shared" si="2"/>
        <v>0</v>
      </c>
      <c r="L28" s="12">
        <f t="shared" si="2"/>
        <v>485</v>
      </c>
      <c r="M28" s="12">
        <f t="shared" si="2"/>
        <v>900</v>
      </c>
      <c r="N28" s="12">
        <f t="shared" si="2"/>
        <v>0</v>
      </c>
      <c r="O28" s="12">
        <f t="shared" si="2"/>
        <v>0</v>
      </c>
      <c r="P28" s="12">
        <f t="shared" si="2"/>
        <v>0</v>
      </c>
      <c r="Q28" s="12">
        <f t="shared" si="2"/>
        <v>1790</v>
      </c>
    </row>
    <row r="29" spans="1:17">
      <c r="A29" s="196" t="s">
        <v>269</v>
      </c>
      <c r="B29" s="213">
        <v>23</v>
      </c>
      <c r="C29" s="211">
        <f t="shared" ref="C29:C38" si="3">SUM(D29:Q29)</f>
        <v>28785</v>
      </c>
      <c r="D29" s="212">
        <v>21513</v>
      </c>
      <c r="E29" s="212"/>
      <c r="F29" s="212">
        <v>7272</v>
      </c>
      <c r="G29" s="212"/>
      <c r="H29" s="212"/>
      <c r="I29" s="212"/>
      <c r="J29" s="212"/>
      <c r="K29" s="205"/>
      <c r="L29" s="205"/>
      <c r="M29" s="205"/>
      <c r="N29" s="212"/>
      <c r="O29" s="205"/>
      <c r="P29" s="205"/>
      <c r="Q29" s="205"/>
    </row>
    <row r="30" spans="1:17">
      <c r="A30" s="196" t="s">
        <v>269</v>
      </c>
      <c r="B30" s="213">
        <v>21</v>
      </c>
      <c r="C30" s="17">
        <f t="shared" si="3"/>
        <v>-13412</v>
      </c>
      <c r="D30" s="212"/>
      <c r="E30" s="212"/>
      <c r="F30" s="212"/>
      <c r="G30" s="212">
        <v>3065</v>
      </c>
      <c r="H30" s="212"/>
      <c r="I30" s="212"/>
      <c r="J30" s="212">
        <v>-11345</v>
      </c>
      <c r="K30" s="205"/>
      <c r="L30" s="205"/>
      <c r="M30" s="205"/>
      <c r="N30" s="212"/>
      <c r="O30" s="205"/>
      <c r="P30" s="205">
        <v>-5132</v>
      </c>
      <c r="Q30" s="205"/>
    </row>
    <row r="31" spans="1:17">
      <c r="A31" s="213" t="s">
        <v>294</v>
      </c>
      <c r="B31" s="213">
        <v>23</v>
      </c>
      <c r="C31" s="17">
        <f t="shared" si="3"/>
        <v>29612</v>
      </c>
      <c r="D31" s="18">
        <v>10953</v>
      </c>
      <c r="E31" s="18"/>
      <c r="F31" s="197">
        <v>3702</v>
      </c>
      <c r="G31" s="205"/>
      <c r="H31" s="18"/>
      <c r="I31" s="18"/>
      <c r="J31" s="18"/>
      <c r="K31" s="197">
        <v>11487</v>
      </c>
      <c r="L31" s="197">
        <v>670</v>
      </c>
      <c r="M31" s="197">
        <v>1500</v>
      </c>
      <c r="N31" s="222"/>
      <c r="O31" s="197">
        <v>300</v>
      </c>
      <c r="P31" s="197">
        <v>1000</v>
      </c>
      <c r="Q31" s="205"/>
    </row>
    <row r="32" spans="1:17">
      <c r="A32" s="196" t="s">
        <v>288</v>
      </c>
      <c r="B32" s="196">
        <v>21</v>
      </c>
      <c r="C32" s="199">
        <f t="shared" si="3"/>
        <v>12000</v>
      </c>
      <c r="D32" s="200"/>
      <c r="E32" s="200"/>
      <c r="F32" s="208"/>
      <c r="G32" s="208"/>
      <c r="H32" s="200"/>
      <c r="I32" s="200"/>
      <c r="J32" s="200"/>
      <c r="K32" s="200">
        <v>12000</v>
      </c>
      <c r="L32" s="201"/>
      <c r="M32" s="201"/>
      <c r="N32" s="216"/>
      <c r="O32" s="201"/>
      <c r="P32" s="201"/>
      <c r="Q32" s="208"/>
    </row>
    <row r="33" spans="1:18">
      <c r="A33" s="196" t="s">
        <v>295</v>
      </c>
      <c r="B33" s="196">
        <v>23</v>
      </c>
      <c r="C33" s="199">
        <f t="shared" si="3"/>
        <v>-2316</v>
      </c>
      <c r="D33" s="200"/>
      <c r="E33" s="200"/>
      <c r="F33" s="208"/>
      <c r="G33" s="208"/>
      <c r="H33" s="200"/>
      <c r="I33" s="200"/>
      <c r="J33" s="200"/>
      <c r="K33" s="208"/>
      <c r="L33" s="208"/>
      <c r="M33" s="208"/>
      <c r="N33" s="200"/>
      <c r="O33" s="208"/>
      <c r="P33" s="208"/>
      <c r="Q33" s="201">
        <v>-2316</v>
      </c>
    </row>
    <row r="34" spans="1:18" ht="15.75" thickBot="1">
      <c r="A34" s="198" t="s">
        <v>257</v>
      </c>
      <c r="B34" s="198">
        <v>21</v>
      </c>
      <c r="C34" s="199">
        <f t="shared" si="3"/>
        <v>54730</v>
      </c>
      <c r="D34" s="200">
        <v>10301</v>
      </c>
      <c r="E34" s="200"/>
      <c r="F34" s="208">
        <v>3482</v>
      </c>
      <c r="G34" s="208"/>
      <c r="H34" s="200"/>
      <c r="I34" s="200"/>
      <c r="J34" s="200"/>
      <c r="K34" s="200"/>
      <c r="L34" s="200"/>
      <c r="M34" s="200"/>
      <c r="N34" s="200"/>
      <c r="O34" s="200"/>
      <c r="P34" s="200">
        <f>5132+25815</f>
        <v>30947</v>
      </c>
      <c r="Q34" s="200">
        <v>10000</v>
      </c>
    </row>
    <row r="35" spans="1:18" ht="15.75" thickBot="1">
      <c r="A35" s="214" t="s">
        <v>289</v>
      </c>
      <c r="B35" s="214"/>
      <c r="C35" s="12">
        <f t="shared" si="3"/>
        <v>109399</v>
      </c>
      <c r="D35" s="12">
        <f t="shared" ref="D35:Q35" si="4">SUM(D29:D34)</f>
        <v>42767</v>
      </c>
      <c r="E35" s="12">
        <f t="shared" si="4"/>
        <v>0</v>
      </c>
      <c r="F35" s="12">
        <f t="shared" si="4"/>
        <v>14456</v>
      </c>
      <c r="G35" s="12">
        <f t="shared" si="4"/>
        <v>3065</v>
      </c>
      <c r="H35" s="12">
        <f t="shared" si="4"/>
        <v>0</v>
      </c>
      <c r="I35" s="12">
        <f t="shared" si="4"/>
        <v>0</v>
      </c>
      <c r="J35" s="12">
        <f t="shared" si="4"/>
        <v>-11345</v>
      </c>
      <c r="K35" s="12">
        <f t="shared" si="4"/>
        <v>23487</v>
      </c>
      <c r="L35" s="12">
        <f t="shared" si="4"/>
        <v>670</v>
      </c>
      <c r="M35" s="12">
        <f t="shared" si="4"/>
        <v>1500</v>
      </c>
      <c r="N35" s="12">
        <f t="shared" si="4"/>
        <v>0</v>
      </c>
      <c r="O35" s="12">
        <f t="shared" si="4"/>
        <v>300</v>
      </c>
      <c r="P35" s="12">
        <f t="shared" si="4"/>
        <v>26815</v>
      </c>
      <c r="Q35" s="12">
        <f t="shared" si="4"/>
        <v>7684</v>
      </c>
    </row>
    <row r="36" spans="1:18">
      <c r="A36" s="196" t="s">
        <v>278</v>
      </c>
      <c r="B36" s="213">
        <v>23</v>
      </c>
      <c r="C36" s="211">
        <f t="shared" si="3"/>
        <v>10858</v>
      </c>
      <c r="D36" s="205"/>
      <c r="E36" s="205"/>
      <c r="F36" s="205"/>
      <c r="G36" s="215"/>
      <c r="H36" s="215"/>
      <c r="I36" s="215"/>
      <c r="J36" s="215"/>
      <c r="K36" s="215"/>
      <c r="L36" s="215"/>
      <c r="M36" s="215"/>
      <c r="N36" s="197">
        <v>10858</v>
      </c>
      <c r="O36" s="215"/>
      <c r="P36" s="215"/>
      <c r="Q36" s="215"/>
    </row>
    <row r="37" spans="1:18">
      <c r="A37" s="196" t="s">
        <v>279</v>
      </c>
      <c r="B37" s="196">
        <v>23</v>
      </c>
      <c r="C37" s="17">
        <f t="shared" si="3"/>
        <v>-15481</v>
      </c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>
        <v>-15481</v>
      </c>
      <c r="O37" s="197"/>
      <c r="P37" s="197"/>
      <c r="Q37" s="197"/>
    </row>
    <row r="38" spans="1:18" ht="15.75" thickBot="1">
      <c r="A38" s="196" t="s">
        <v>296</v>
      </c>
      <c r="B38" s="196">
        <v>23</v>
      </c>
      <c r="C38" s="17">
        <f t="shared" si="3"/>
        <v>100</v>
      </c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>
        <v>100</v>
      </c>
      <c r="O38" s="201"/>
      <c r="P38" s="201"/>
      <c r="Q38" s="201"/>
    </row>
    <row r="39" spans="1:18" ht="15.75" thickBot="1">
      <c r="A39" s="214" t="s">
        <v>290</v>
      </c>
      <c r="B39" s="214"/>
      <c r="C39" s="12">
        <f t="shared" ref="C39:I39" si="5">SUM(C36:C38)</f>
        <v>-4523</v>
      </c>
      <c r="D39" s="12">
        <f t="shared" si="5"/>
        <v>0</v>
      </c>
      <c r="E39" s="12">
        <f t="shared" si="5"/>
        <v>0</v>
      </c>
      <c r="F39" s="12">
        <f t="shared" si="5"/>
        <v>0</v>
      </c>
      <c r="G39" s="12">
        <f t="shared" si="5"/>
        <v>0</v>
      </c>
      <c r="H39" s="12">
        <f t="shared" si="5"/>
        <v>0</v>
      </c>
      <c r="I39" s="12">
        <f t="shared" si="5"/>
        <v>0</v>
      </c>
      <c r="J39" s="12"/>
      <c r="K39" s="12">
        <f t="shared" ref="K39:Q39" si="6">SUM(K36:K38)</f>
        <v>0</v>
      </c>
      <c r="L39" s="12">
        <f t="shared" si="6"/>
        <v>0</v>
      </c>
      <c r="M39" s="12">
        <f t="shared" si="6"/>
        <v>0</v>
      </c>
      <c r="N39" s="12">
        <f t="shared" si="6"/>
        <v>-4523</v>
      </c>
      <c r="O39" s="12">
        <f t="shared" si="6"/>
        <v>0</v>
      </c>
      <c r="P39" s="12">
        <f t="shared" si="6"/>
        <v>0</v>
      </c>
      <c r="Q39" s="12">
        <f t="shared" si="6"/>
        <v>0</v>
      </c>
    </row>
    <row r="40" spans="1:18">
      <c r="A40" s="217" t="s">
        <v>291</v>
      </c>
      <c r="B40" s="217">
        <v>23</v>
      </c>
      <c r="C40" s="211">
        <f>SUM(D40:Q40)</f>
        <v>19995</v>
      </c>
      <c r="D40" s="212"/>
      <c r="E40" s="212"/>
      <c r="F40" s="212"/>
      <c r="G40" s="212"/>
      <c r="H40" s="212"/>
      <c r="I40" s="212"/>
      <c r="J40" s="212"/>
      <c r="K40" s="212">
        <f>684+541+18770</f>
        <v>19995</v>
      </c>
      <c r="L40" s="212"/>
      <c r="M40" s="212"/>
      <c r="N40" s="212"/>
      <c r="O40" s="212"/>
      <c r="P40" s="212"/>
      <c r="Q40" s="212"/>
    </row>
    <row r="41" spans="1:18" ht="30">
      <c r="A41" s="223" t="s">
        <v>298</v>
      </c>
      <c r="B41" s="218">
        <v>23</v>
      </c>
      <c r="C41" s="17">
        <f>SUM(D41:Q41)</f>
        <v>5770</v>
      </c>
      <c r="D41" s="18">
        <v>1000</v>
      </c>
      <c r="E41" s="18">
        <v>1070</v>
      </c>
      <c r="F41" s="18">
        <v>700</v>
      </c>
      <c r="G41" s="18"/>
      <c r="H41" s="18">
        <v>3000</v>
      </c>
      <c r="I41" s="18"/>
      <c r="J41" s="18"/>
      <c r="K41" s="18"/>
      <c r="L41" s="18"/>
      <c r="M41" s="18"/>
      <c r="N41" s="18"/>
      <c r="O41" s="18"/>
      <c r="P41" s="18"/>
      <c r="Q41" s="18"/>
    </row>
    <row r="42" spans="1:18">
      <c r="A42" s="218" t="s">
        <v>299</v>
      </c>
      <c r="B42" s="218">
        <v>21</v>
      </c>
      <c r="C42" s="17">
        <f>SUM(D42:Q42)</f>
        <v>21526</v>
      </c>
      <c r="D42" s="18"/>
      <c r="E42" s="18"/>
      <c r="F42" s="18"/>
      <c r="G42" s="18"/>
      <c r="H42" s="18"/>
      <c r="I42" s="18"/>
      <c r="J42" s="18"/>
      <c r="K42" s="18"/>
      <c r="L42" s="18">
        <v>21526</v>
      </c>
      <c r="M42" s="18"/>
      <c r="N42" s="18"/>
      <c r="O42" s="18"/>
      <c r="P42" s="18"/>
      <c r="Q42" s="18"/>
    </row>
    <row r="43" spans="1:18">
      <c r="R43" s="23"/>
    </row>
    <row r="44" spans="1:18">
      <c r="A44" s="24" t="s">
        <v>18</v>
      </c>
      <c r="B44" s="24"/>
      <c r="R44" s="23"/>
    </row>
    <row r="45" spans="1:18">
      <c r="A45" s="24"/>
      <c r="B45" s="24"/>
      <c r="R45" s="23"/>
    </row>
    <row r="46" spans="1:18">
      <c r="A46" s="40" t="s">
        <v>19</v>
      </c>
      <c r="B46" s="40"/>
    </row>
    <row r="47" spans="1:18">
      <c r="A47" s="40" t="s">
        <v>20</v>
      </c>
      <c r="B47" s="40"/>
    </row>
  </sheetData>
  <pageMargins left="0.70866141732283472" right="0.70866141732283472" top="0.94488188976377963" bottom="0.74803149606299213" header="0.31496062992125984" footer="0.31496062992125984"/>
  <pageSetup paperSize="9" scale="95" firstPageNumber="11" orientation="landscape" useFirstPageNumber="1" r:id="rId1"/>
  <headerFooter>
    <oddHeader>&amp;RLisa 4
Tartu Linnavalitsuse 26.05.2015. a 
korralduse nr juurde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P8" sqref="P8"/>
    </sheetView>
  </sheetViews>
  <sheetFormatPr defaultRowHeight="15"/>
  <cols>
    <col min="1" max="1" width="24.85546875" style="27" customWidth="1"/>
    <col min="2" max="2" width="5.28515625" style="27" bestFit="1" customWidth="1"/>
    <col min="3" max="3" width="5.28515625" style="27" customWidth="1"/>
    <col min="4" max="4" width="9.140625" style="228"/>
    <col min="5" max="5" width="7.42578125" style="27" bestFit="1" customWidth="1"/>
    <col min="6" max="6" width="5.42578125" style="27" bestFit="1" customWidth="1"/>
    <col min="7" max="7" width="7.42578125" style="27" bestFit="1" customWidth="1"/>
    <col min="8" max="8" width="6.42578125" style="27" bestFit="1" customWidth="1"/>
    <col min="9" max="9" width="5.42578125" style="27" bestFit="1" customWidth="1"/>
    <col min="10" max="10" width="7.42578125" style="27" bestFit="1" customWidth="1"/>
    <col min="11" max="11" width="7" style="27" customWidth="1"/>
    <col min="12" max="12" width="7.42578125" style="27" bestFit="1" customWidth="1"/>
    <col min="13" max="245" width="9.140625" style="27"/>
    <col min="246" max="246" width="29.85546875" style="27" bestFit="1" customWidth="1"/>
    <col min="247" max="247" width="5.28515625" style="27" bestFit="1" customWidth="1"/>
    <col min="248" max="248" width="9.140625" style="27"/>
    <col min="249" max="249" width="6.5703125" style="27" bestFit="1" customWidth="1"/>
    <col min="250" max="250" width="6.5703125" style="27" customWidth="1"/>
    <col min="251" max="252" width="7.42578125" style="27" bestFit="1" customWidth="1"/>
    <col min="253" max="253" width="5.42578125" style="27" bestFit="1" customWidth="1"/>
    <col min="254" max="254" width="7.42578125" style="27" bestFit="1" customWidth="1"/>
    <col min="255" max="255" width="5.42578125" style="27" bestFit="1" customWidth="1"/>
    <col min="256" max="256" width="7.42578125" style="27" bestFit="1" customWidth="1"/>
    <col min="257" max="257" width="6.42578125" style="27" bestFit="1" customWidth="1"/>
    <col min="258" max="259" width="5.42578125" style="27" bestFit="1" customWidth="1"/>
    <col min="260" max="260" width="7.42578125" style="27" bestFit="1" customWidth="1"/>
    <col min="261" max="262" width="5.42578125" style="27" bestFit="1" customWidth="1"/>
    <col min="263" max="263" width="7" style="27" customWidth="1"/>
    <col min="264" max="264" width="4.85546875" style="27" bestFit="1" customWidth="1"/>
    <col min="265" max="265" width="6" style="27" bestFit="1" customWidth="1"/>
    <col min="266" max="266" width="5.42578125" style="27" bestFit="1" customWidth="1"/>
    <col min="267" max="267" width="6.42578125" style="27" bestFit="1" customWidth="1"/>
    <col min="268" max="268" width="4.42578125" style="27" bestFit="1" customWidth="1"/>
    <col min="269" max="501" width="9.140625" style="27"/>
    <col min="502" max="502" width="29.85546875" style="27" bestFit="1" customWidth="1"/>
    <col min="503" max="503" width="5.28515625" style="27" bestFit="1" customWidth="1"/>
    <col min="504" max="504" width="9.140625" style="27"/>
    <col min="505" max="505" width="6.5703125" style="27" bestFit="1" customWidth="1"/>
    <col min="506" max="506" width="6.5703125" style="27" customWidth="1"/>
    <col min="507" max="508" width="7.42578125" style="27" bestFit="1" customWidth="1"/>
    <col min="509" max="509" width="5.42578125" style="27" bestFit="1" customWidth="1"/>
    <col min="510" max="510" width="7.42578125" style="27" bestFit="1" customWidth="1"/>
    <col min="511" max="511" width="5.42578125" style="27" bestFit="1" customWidth="1"/>
    <col min="512" max="512" width="7.42578125" style="27" bestFit="1" customWidth="1"/>
    <col min="513" max="513" width="6.42578125" style="27" bestFit="1" customWidth="1"/>
    <col min="514" max="515" width="5.42578125" style="27" bestFit="1" customWidth="1"/>
    <col min="516" max="516" width="7.42578125" style="27" bestFit="1" customWidth="1"/>
    <col min="517" max="518" width="5.42578125" style="27" bestFit="1" customWidth="1"/>
    <col min="519" max="519" width="7" style="27" customWidth="1"/>
    <col min="520" max="520" width="4.85546875" style="27" bestFit="1" customWidth="1"/>
    <col min="521" max="521" width="6" style="27" bestFit="1" customWidth="1"/>
    <col min="522" max="522" width="5.42578125" style="27" bestFit="1" customWidth="1"/>
    <col min="523" max="523" width="6.42578125" style="27" bestFit="1" customWidth="1"/>
    <col min="524" max="524" width="4.42578125" style="27" bestFit="1" customWidth="1"/>
    <col min="525" max="757" width="9.140625" style="27"/>
    <col min="758" max="758" width="29.85546875" style="27" bestFit="1" customWidth="1"/>
    <col min="759" max="759" width="5.28515625" style="27" bestFit="1" customWidth="1"/>
    <col min="760" max="760" width="9.140625" style="27"/>
    <col min="761" max="761" width="6.5703125" style="27" bestFit="1" customWidth="1"/>
    <col min="762" max="762" width="6.5703125" style="27" customWidth="1"/>
    <col min="763" max="764" width="7.42578125" style="27" bestFit="1" customWidth="1"/>
    <col min="765" max="765" width="5.42578125" style="27" bestFit="1" customWidth="1"/>
    <col min="766" max="766" width="7.42578125" style="27" bestFit="1" customWidth="1"/>
    <col min="767" max="767" width="5.42578125" style="27" bestFit="1" customWidth="1"/>
    <col min="768" max="768" width="7.42578125" style="27" bestFit="1" customWidth="1"/>
    <col min="769" max="769" width="6.42578125" style="27" bestFit="1" customWidth="1"/>
    <col min="770" max="771" width="5.42578125" style="27" bestFit="1" customWidth="1"/>
    <col min="772" max="772" width="7.42578125" style="27" bestFit="1" customWidth="1"/>
    <col min="773" max="774" width="5.42578125" style="27" bestFit="1" customWidth="1"/>
    <col min="775" max="775" width="7" style="27" customWidth="1"/>
    <col min="776" max="776" width="4.85546875" style="27" bestFit="1" customWidth="1"/>
    <col min="777" max="777" width="6" style="27" bestFit="1" customWidth="1"/>
    <col min="778" max="778" width="5.42578125" style="27" bestFit="1" customWidth="1"/>
    <col min="779" max="779" width="6.42578125" style="27" bestFit="1" customWidth="1"/>
    <col min="780" max="780" width="4.42578125" style="27" bestFit="1" customWidth="1"/>
    <col min="781" max="1013" width="9.140625" style="27"/>
    <col min="1014" max="1014" width="29.85546875" style="27" bestFit="1" customWidth="1"/>
    <col min="1015" max="1015" width="5.28515625" style="27" bestFit="1" customWidth="1"/>
    <col min="1016" max="1016" width="9.140625" style="27"/>
    <col min="1017" max="1017" width="6.5703125" style="27" bestFit="1" customWidth="1"/>
    <col min="1018" max="1018" width="6.5703125" style="27" customWidth="1"/>
    <col min="1019" max="1020" width="7.42578125" style="27" bestFit="1" customWidth="1"/>
    <col min="1021" max="1021" width="5.42578125" style="27" bestFit="1" customWidth="1"/>
    <col min="1022" max="1022" width="7.42578125" style="27" bestFit="1" customWidth="1"/>
    <col min="1023" max="1023" width="5.42578125" style="27" bestFit="1" customWidth="1"/>
    <col min="1024" max="1024" width="7.42578125" style="27" bestFit="1" customWidth="1"/>
    <col min="1025" max="1025" width="6.42578125" style="27" bestFit="1" customWidth="1"/>
    <col min="1026" max="1027" width="5.42578125" style="27" bestFit="1" customWidth="1"/>
    <col min="1028" max="1028" width="7.42578125" style="27" bestFit="1" customWidth="1"/>
    <col min="1029" max="1030" width="5.42578125" style="27" bestFit="1" customWidth="1"/>
    <col min="1031" max="1031" width="7" style="27" customWidth="1"/>
    <col min="1032" max="1032" width="4.85546875" style="27" bestFit="1" customWidth="1"/>
    <col min="1033" max="1033" width="6" style="27" bestFit="1" customWidth="1"/>
    <col min="1034" max="1034" width="5.42578125" style="27" bestFit="1" customWidth="1"/>
    <col min="1035" max="1035" width="6.42578125" style="27" bestFit="1" customWidth="1"/>
    <col min="1036" max="1036" width="4.42578125" style="27" bestFit="1" customWidth="1"/>
    <col min="1037" max="1269" width="9.140625" style="27"/>
    <col min="1270" max="1270" width="29.85546875" style="27" bestFit="1" customWidth="1"/>
    <col min="1271" max="1271" width="5.28515625" style="27" bestFit="1" customWidth="1"/>
    <col min="1272" max="1272" width="9.140625" style="27"/>
    <col min="1273" max="1273" width="6.5703125" style="27" bestFit="1" customWidth="1"/>
    <col min="1274" max="1274" width="6.5703125" style="27" customWidth="1"/>
    <col min="1275" max="1276" width="7.42578125" style="27" bestFit="1" customWidth="1"/>
    <col min="1277" max="1277" width="5.42578125" style="27" bestFit="1" customWidth="1"/>
    <col min="1278" max="1278" width="7.42578125" style="27" bestFit="1" customWidth="1"/>
    <col min="1279" max="1279" width="5.42578125" style="27" bestFit="1" customWidth="1"/>
    <col min="1280" max="1280" width="7.42578125" style="27" bestFit="1" customWidth="1"/>
    <col min="1281" max="1281" width="6.42578125" style="27" bestFit="1" customWidth="1"/>
    <col min="1282" max="1283" width="5.42578125" style="27" bestFit="1" customWidth="1"/>
    <col min="1284" max="1284" width="7.42578125" style="27" bestFit="1" customWidth="1"/>
    <col min="1285" max="1286" width="5.42578125" style="27" bestFit="1" customWidth="1"/>
    <col min="1287" max="1287" width="7" style="27" customWidth="1"/>
    <col min="1288" max="1288" width="4.85546875" style="27" bestFit="1" customWidth="1"/>
    <col min="1289" max="1289" width="6" style="27" bestFit="1" customWidth="1"/>
    <col min="1290" max="1290" width="5.42578125" style="27" bestFit="1" customWidth="1"/>
    <col min="1291" max="1291" width="6.42578125" style="27" bestFit="1" customWidth="1"/>
    <col min="1292" max="1292" width="4.42578125" style="27" bestFit="1" customWidth="1"/>
    <col min="1293" max="1525" width="9.140625" style="27"/>
    <col min="1526" max="1526" width="29.85546875" style="27" bestFit="1" customWidth="1"/>
    <col min="1527" max="1527" width="5.28515625" style="27" bestFit="1" customWidth="1"/>
    <col min="1528" max="1528" width="9.140625" style="27"/>
    <col min="1529" max="1529" width="6.5703125" style="27" bestFit="1" customWidth="1"/>
    <col min="1530" max="1530" width="6.5703125" style="27" customWidth="1"/>
    <col min="1531" max="1532" width="7.42578125" style="27" bestFit="1" customWidth="1"/>
    <col min="1533" max="1533" width="5.42578125" style="27" bestFit="1" customWidth="1"/>
    <col min="1534" max="1534" width="7.42578125" style="27" bestFit="1" customWidth="1"/>
    <col min="1535" max="1535" width="5.42578125" style="27" bestFit="1" customWidth="1"/>
    <col min="1536" max="1536" width="7.42578125" style="27" bestFit="1" customWidth="1"/>
    <col min="1537" max="1537" width="6.42578125" style="27" bestFit="1" customWidth="1"/>
    <col min="1538" max="1539" width="5.42578125" style="27" bestFit="1" customWidth="1"/>
    <col min="1540" max="1540" width="7.42578125" style="27" bestFit="1" customWidth="1"/>
    <col min="1541" max="1542" width="5.42578125" style="27" bestFit="1" customWidth="1"/>
    <col min="1543" max="1543" width="7" style="27" customWidth="1"/>
    <col min="1544" max="1544" width="4.85546875" style="27" bestFit="1" customWidth="1"/>
    <col min="1545" max="1545" width="6" style="27" bestFit="1" customWidth="1"/>
    <col min="1546" max="1546" width="5.42578125" style="27" bestFit="1" customWidth="1"/>
    <col min="1547" max="1547" width="6.42578125" style="27" bestFit="1" customWidth="1"/>
    <col min="1548" max="1548" width="4.42578125" style="27" bestFit="1" customWidth="1"/>
    <col min="1549" max="1781" width="9.140625" style="27"/>
    <col min="1782" max="1782" width="29.85546875" style="27" bestFit="1" customWidth="1"/>
    <col min="1783" max="1783" width="5.28515625" style="27" bestFit="1" customWidth="1"/>
    <col min="1784" max="1784" width="9.140625" style="27"/>
    <col min="1785" max="1785" width="6.5703125" style="27" bestFit="1" customWidth="1"/>
    <col min="1786" max="1786" width="6.5703125" style="27" customWidth="1"/>
    <col min="1787" max="1788" width="7.42578125" style="27" bestFit="1" customWidth="1"/>
    <col min="1789" max="1789" width="5.42578125" style="27" bestFit="1" customWidth="1"/>
    <col min="1790" max="1790" width="7.42578125" style="27" bestFit="1" customWidth="1"/>
    <col min="1791" max="1791" width="5.42578125" style="27" bestFit="1" customWidth="1"/>
    <col min="1792" max="1792" width="7.42578125" style="27" bestFit="1" customWidth="1"/>
    <col min="1793" max="1793" width="6.42578125" style="27" bestFit="1" customWidth="1"/>
    <col min="1794" max="1795" width="5.42578125" style="27" bestFit="1" customWidth="1"/>
    <col min="1796" max="1796" width="7.42578125" style="27" bestFit="1" customWidth="1"/>
    <col min="1797" max="1798" width="5.42578125" style="27" bestFit="1" customWidth="1"/>
    <col min="1799" max="1799" width="7" style="27" customWidth="1"/>
    <col min="1800" max="1800" width="4.85546875" style="27" bestFit="1" customWidth="1"/>
    <col min="1801" max="1801" width="6" style="27" bestFit="1" customWidth="1"/>
    <col min="1802" max="1802" width="5.42578125" style="27" bestFit="1" customWidth="1"/>
    <col min="1803" max="1803" width="6.42578125" style="27" bestFit="1" customWidth="1"/>
    <col min="1804" max="1804" width="4.42578125" style="27" bestFit="1" customWidth="1"/>
    <col min="1805" max="2037" width="9.140625" style="27"/>
    <col min="2038" max="2038" width="29.85546875" style="27" bestFit="1" customWidth="1"/>
    <col min="2039" max="2039" width="5.28515625" style="27" bestFit="1" customWidth="1"/>
    <col min="2040" max="2040" width="9.140625" style="27"/>
    <col min="2041" max="2041" width="6.5703125" style="27" bestFit="1" customWidth="1"/>
    <col min="2042" max="2042" width="6.5703125" style="27" customWidth="1"/>
    <col min="2043" max="2044" width="7.42578125" style="27" bestFit="1" customWidth="1"/>
    <col min="2045" max="2045" width="5.42578125" style="27" bestFit="1" customWidth="1"/>
    <col min="2046" max="2046" width="7.42578125" style="27" bestFit="1" customWidth="1"/>
    <col min="2047" max="2047" width="5.42578125" style="27" bestFit="1" customWidth="1"/>
    <col min="2048" max="2048" width="7.42578125" style="27" bestFit="1" customWidth="1"/>
    <col min="2049" max="2049" width="6.42578125" style="27" bestFit="1" customWidth="1"/>
    <col min="2050" max="2051" width="5.42578125" style="27" bestFit="1" customWidth="1"/>
    <col min="2052" max="2052" width="7.42578125" style="27" bestFit="1" customWidth="1"/>
    <col min="2053" max="2054" width="5.42578125" style="27" bestFit="1" customWidth="1"/>
    <col min="2055" max="2055" width="7" style="27" customWidth="1"/>
    <col min="2056" max="2056" width="4.85546875" style="27" bestFit="1" customWidth="1"/>
    <col min="2057" max="2057" width="6" style="27" bestFit="1" customWidth="1"/>
    <col min="2058" max="2058" width="5.42578125" style="27" bestFit="1" customWidth="1"/>
    <col min="2059" max="2059" width="6.42578125" style="27" bestFit="1" customWidth="1"/>
    <col min="2060" max="2060" width="4.42578125" style="27" bestFit="1" customWidth="1"/>
    <col min="2061" max="2293" width="9.140625" style="27"/>
    <col min="2294" max="2294" width="29.85546875" style="27" bestFit="1" customWidth="1"/>
    <col min="2295" max="2295" width="5.28515625" style="27" bestFit="1" customWidth="1"/>
    <col min="2296" max="2296" width="9.140625" style="27"/>
    <col min="2297" max="2297" width="6.5703125" style="27" bestFit="1" customWidth="1"/>
    <col min="2298" max="2298" width="6.5703125" style="27" customWidth="1"/>
    <col min="2299" max="2300" width="7.42578125" style="27" bestFit="1" customWidth="1"/>
    <col min="2301" max="2301" width="5.42578125" style="27" bestFit="1" customWidth="1"/>
    <col min="2302" max="2302" width="7.42578125" style="27" bestFit="1" customWidth="1"/>
    <col min="2303" max="2303" width="5.42578125" style="27" bestFit="1" customWidth="1"/>
    <col min="2304" max="2304" width="7.42578125" style="27" bestFit="1" customWidth="1"/>
    <col min="2305" max="2305" width="6.42578125" style="27" bestFit="1" customWidth="1"/>
    <col min="2306" max="2307" width="5.42578125" style="27" bestFit="1" customWidth="1"/>
    <col min="2308" max="2308" width="7.42578125" style="27" bestFit="1" customWidth="1"/>
    <col min="2309" max="2310" width="5.42578125" style="27" bestFit="1" customWidth="1"/>
    <col min="2311" max="2311" width="7" style="27" customWidth="1"/>
    <col min="2312" max="2312" width="4.85546875" style="27" bestFit="1" customWidth="1"/>
    <col min="2313" max="2313" width="6" style="27" bestFit="1" customWidth="1"/>
    <col min="2314" max="2314" width="5.42578125" style="27" bestFit="1" customWidth="1"/>
    <col min="2315" max="2315" width="6.42578125" style="27" bestFit="1" customWidth="1"/>
    <col min="2316" max="2316" width="4.42578125" style="27" bestFit="1" customWidth="1"/>
    <col min="2317" max="2549" width="9.140625" style="27"/>
    <col min="2550" max="2550" width="29.85546875" style="27" bestFit="1" customWidth="1"/>
    <col min="2551" max="2551" width="5.28515625" style="27" bestFit="1" customWidth="1"/>
    <col min="2552" max="2552" width="9.140625" style="27"/>
    <col min="2553" max="2553" width="6.5703125" style="27" bestFit="1" customWidth="1"/>
    <col min="2554" max="2554" width="6.5703125" style="27" customWidth="1"/>
    <col min="2555" max="2556" width="7.42578125" style="27" bestFit="1" customWidth="1"/>
    <col min="2557" max="2557" width="5.42578125" style="27" bestFit="1" customWidth="1"/>
    <col min="2558" max="2558" width="7.42578125" style="27" bestFit="1" customWidth="1"/>
    <col min="2559" max="2559" width="5.42578125" style="27" bestFit="1" customWidth="1"/>
    <col min="2560" max="2560" width="7.42578125" style="27" bestFit="1" customWidth="1"/>
    <col min="2561" max="2561" width="6.42578125" style="27" bestFit="1" customWidth="1"/>
    <col min="2562" max="2563" width="5.42578125" style="27" bestFit="1" customWidth="1"/>
    <col min="2564" max="2564" width="7.42578125" style="27" bestFit="1" customWidth="1"/>
    <col min="2565" max="2566" width="5.42578125" style="27" bestFit="1" customWidth="1"/>
    <col min="2567" max="2567" width="7" style="27" customWidth="1"/>
    <col min="2568" max="2568" width="4.85546875" style="27" bestFit="1" customWidth="1"/>
    <col min="2569" max="2569" width="6" style="27" bestFit="1" customWidth="1"/>
    <col min="2570" max="2570" width="5.42578125" style="27" bestFit="1" customWidth="1"/>
    <col min="2571" max="2571" width="6.42578125" style="27" bestFit="1" customWidth="1"/>
    <col min="2572" max="2572" width="4.42578125" style="27" bestFit="1" customWidth="1"/>
    <col min="2573" max="2805" width="9.140625" style="27"/>
    <col min="2806" max="2806" width="29.85546875" style="27" bestFit="1" customWidth="1"/>
    <col min="2807" max="2807" width="5.28515625" style="27" bestFit="1" customWidth="1"/>
    <col min="2808" max="2808" width="9.140625" style="27"/>
    <col min="2809" max="2809" width="6.5703125" style="27" bestFit="1" customWidth="1"/>
    <col min="2810" max="2810" width="6.5703125" style="27" customWidth="1"/>
    <col min="2811" max="2812" width="7.42578125" style="27" bestFit="1" customWidth="1"/>
    <col min="2813" max="2813" width="5.42578125" style="27" bestFit="1" customWidth="1"/>
    <col min="2814" max="2814" width="7.42578125" style="27" bestFit="1" customWidth="1"/>
    <col min="2815" max="2815" width="5.42578125" style="27" bestFit="1" customWidth="1"/>
    <col min="2816" max="2816" width="7.42578125" style="27" bestFit="1" customWidth="1"/>
    <col min="2817" max="2817" width="6.42578125" style="27" bestFit="1" customWidth="1"/>
    <col min="2818" max="2819" width="5.42578125" style="27" bestFit="1" customWidth="1"/>
    <col min="2820" max="2820" width="7.42578125" style="27" bestFit="1" customWidth="1"/>
    <col min="2821" max="2822" width="5.42578125" style="27" bestFit="1" customWidth="1"/>
    <col min="2823" max="2823" width="7" style="27" customWidth="1"/>
    <col min="2824" max="2824" width="4.85546875" style="27" bestFit="1" customWidth="1"/>
    <col min="2825" max="2825" width="6" style="27" bestFit="1" customWidth="1"/>
    <col min="2826" max="2826" width="5.42578125" style="27" bestFit="1" customWidth="1"/>
    <col min="2827" max="2827" width="6.42578125" style="27" bestFit="1" customWidth="1"/>
    <col min="2828" max="2828" width="4.42578125" style="27" bestFit="1" customWidth="1"/>
    <col min="2829" max="3061" width="9.140625" style="27"/>
    <col min="3062" max="3062" width="29.85546875" style="27" bestFit="1" customWidth="1"/>
    <col min="3063" max="3063" width="5.28515625" style="27" bestFit="1" customWidth="1"/>
    <col min="3064" max="3064" width="9.140625" style="27"/>
    <col min="3065" max="3065" width="6.5703125" style="27" bestFit="1" customWidth="1"/>
    <col min="3066" max="3066" width="6.5703125" style="27" customWidth="1"/>
    <col min="3067" max="3068" width="7.42578125" style="27" bestFit="1" customWidth="1"/>
    <col min="3069" max="3069" width="5.42578125" style="27" bestFit="1" customWidth="1"/>
    <col min="3070" max="3070" width="7.42578125" style="27" bestFit="1" customWidth="1"/>
    <col min="3071" max="3071" width="5.42578125" style="27" bestFit="1" customWidth="1"/>
    <col min="3072" max="3072" width="7.42578125" style="27" bestFit="1" customWidth="1"/>
    <col min="3073" max="3073" width="6.42578125" style="27" bestFit="1" customWidth="1"/>
    <col min="3074" max="3075" width="5.42578125" style="27" bestFit="1" customWidth="1"/>
    <col min="3076" max="3076" width="7.42578125" style="27" bestFit="1" customWidth="1"/>
    <col min="3077" max="3078" width="5.42578125" style="27" bestFit="1" customWidth="1"/>
    <col min="3079" max="3079" width="7" style="27" customWidth="1"/>
    <col min="3080" max="3080" width="4.85546875" style="27" bestFit="1" customWidth="1"/>
    <col min="3081" max="3081" width="6" style="27" bestFit="1" customWidth="1"/>
    <col min="3082" max="3082" width="5.42578125" style="27" bestFit="1" customWidth="1"/>
    <col min="3083" max="3083" width="6.42578125" style="27" bestFit="1" customWidth="1"/>
    <col min="3084" max="3084" width="4.42578125" style="27" bestFit="1" customWidth="1"/>
    <col min="3085" max="3317" width="9.140625" style="27"/>
    <col min="3318" max="3318" width="29.85546875" style="27" bestFit="1" customWidth="1"/>
    <col min="3319" max="3319" width="5.28515625" style="27" bestFit="1" customWidth="1"/>
    <col min="3320" max="3320" width="9.140625" style="27"/>
    <col min="3321" max="3321" width="6.5703125" style="27" bestFit="1" customWidth="1"/>
    <col min="3322" max="3322" width="6.5703125" style="27" customWidth="1"/>
    <col min="3323" max="3324" width="7.42578125" style="27" bestFit="1" customWidth="1"/>
    <col min="3325" max="3325" width="5.42578125" style="27" bestFit="1" customWidth="1"/>
    <col min="3326" max="3326" width="7.42578125" style="27" bestFit="1" customWidth="1"/>
    <col min="3327" max="3327" width="5.42578125" style="27" bestFit="1" customWidth="1"/>
    <col min="3328" max="3328" width="7.42578125" style="27" bestFit="1" customWidth="1"/>
    <col min="3329" max="3329" width="6.42578125" style="27" bestFit="1" customWidth="1"/>
    <col min="3330" max="3331" width="5.42578125" style="27" bestFit="1" customWidth="1"/>
    <col min="3332" max="3332" width="7.42578125" style="27" bestFit="1" customWidth="1"/>
    <col min="3333" max="3334" width="5.42578125" style="27" bestFit="1" customWidth="1"/>
    <col min="3335" max="3335" width="7" style="27" customWidth="1"/>
    <col min="3336" max="3336" width="4.85546875" style="27" bestFit="1" customWidth="1"/>
    <col min="3337" max="3337" width="6" style="27" bestFit="1" customWidth="1"/>
    <col min="3338" max="3338" width="5.42578125" style="27" bestFit="1" customWidth="1"/>
    <col min="3339" max="3339" width="6.42578125" style="27" bestFit="1" customWidth="1"/>
    <col min="3340" max="3340" width="4.42578125" style="27" bestFit="1" customWidth="1"/>
    <col min="3341" max="3573" width="9.140625" style="27"/>
    <col min="3574" max="3574" width="29.85546875" style="27" bestFit="1" customWidth="1"/>
    <col min="3575" max="3575" width="5.28515625" style="27" bestFit="1" customWidth="1"/>
    <col min="3576" max="3576" width="9.140625" style="27"/>
    <col min="3577" max="3577" width="6.5703125" style="27" bestFit="1" customWidth="1"/>
    <col min="3578" max="3578" width="6.5703125" style="27" customWidth="1"/>
    <col min="3579" max="3580" width="7.42578125" style="27" bestFit="1" customWidth="1"/>
    <col min="3581" max="3581" width="5.42578125" style="27" bestFit="1" customWidth="1"/>
    <col min="3582" max="3582" width="7.42578125" style="27" bestFit="1" customWidth="1"/>
    <col min="3583" max="3583" width="5.42578125" style="27" bestFit="1" customWidth="1"/>
    <col min="3584" max="3584" width="7.42578125" style="27" bestFit="1" customWidth="1"/>
    <col min="3585" max="3585" width="6.42578125" style="27" bestFit="1" customWidth="1"/>
    <col min="3586" max="3587" width="5.42578125" style="27" bestFit="1" customWidth="1"/>
    <col min="3588" max="3588" width="7.42578125" style="27" bestFit="1" customWidth="1"/>
    <col min="3589" max="3590" width="5.42578125" style="27" bestFit="1" customWidth="1"/>
    <col min="3591" max="3591" width="7" style="27" customWidth="1"/>
    <col min="3592" max="3592" width="4.85546875" style="27" bestFit="1" customWidth="1"/>
    <col min="3593" max="3593" width="6" style="27" bestFit="1" customWidth="1"/>
    <col min="3594" max="3594" width="5.42578125" style="27" bestFit="1" customWidth="1"/>
    <col min="3595" max="3595" width="6.42578125" style="27" bestFit="1" customWidth="1"/>
    <col min="3596" max="3596" width="4.42578125" style="27" bestFit="1" customWidth="1"/>
    <col min="3597" max="3829" width="9.140625" style="27"/>
    <col min="3830" max="3830" width="29.85546875" style="27" bestFit="1" customWidth="1"/>
    <col min="3831" max="3831" width="5.28515625" style="27" bestFit="1" customWidth="1"/>
    <col min="3832" max="3832" width="9.140625" style="27"/>
    <col min="3833" max="3833" width="6.5703125" style="27" bestFit="1" customWidth="1"/>
    <col min="3834" max="3834" width="6.5703125" style="27" customWidth="1"/>
    <col min="3835" max="3836" width="7.42578125" style="27" bestFit="1" customWidth="1"/>
    <col min="3837" max="3837" width="5.42578125" style="27" bestFit="1" customWidth="1"/>
    <col min="3838" max="3838" width="7.42578125" style="27" bestFit="1" customWidth="1"/>
    <col min="3839" max="3839" width="5.42578125" style="27" bestFit="1" customWidth="1"/>
    <col min="3840" max="3840" width="7.42578125" style="27" bestFit="1" customWidth="1"/>
    <col min="3841" max="3841" width="6.42578125" style="27" bestFit="1" customWidth="1"/>
    <col min="3842" max="3843" width="5.42578125" style="27" bestFit="1" customWidth="1"/>
    <col min="3844" max="3844" width="7.42578125" style="27" bestFit="1" customWidth="1"/>
    <col min="3845" max="3846" width="5.42578125" style="27" bestFit="1" customWidth="1"/>
    <col min="3847" max="3847" width="7" style="27" customWidth="1"/>
    <col min="3848" max="3848" width="4.85546875" style="27" bestFit="1" customWidth="1"/>
    <col min="3849" max="3849" width="6" style="27" bestFit="1" customWidth="1"/>
    <col min="3850" max="3850" width="5.42578125" style="27" bestFit="1" customWidth="1"/>
    <col min="3851" max="3851" width="6.42578125" style="27" bestFit="1" customWidth="1"/>
    <col min="3852" max="3852" width="4.42578125" style="27" bestFit="1" customWidth="1"/>
    <col min="3853" max="4085" width="9.140625" style="27"/>
    <col min="4086" max="4086" width="29.85546875" style="27" bestFit="1" customWidth="1"/>
    <col min="4087" max="4087" width="5.28515625" style="27" bestFit="1" customWidth="1"/>
    <col min="4088" max="4088" width="9.140625" style="27"/>
    <col min="4089" max="4089" width="6.5703125" style="27" bestFit="1" customWidth="1"/>
    <col min="4090" max="4090" width="6.5703125" style="27" customWidth="1"/>
    <col min="4091" max="4092" width="7.42578125" style="27" bestFit="1" customWidth="1"/>
    <col min="4093" max="4093" width="5.42578125" style="27" bestFit="1" customWidth="1"/>
    <col min="4094" max="4094" width="7.42578125" style="27" bestFit="1" customWidth="1"/>
    <col min="4095" max="4095" width="5.42578125" style="27" bestFit="1" customWidth="1"/>
    <col min="4096" max="4096" width="7.42578125" style="27" bestFit="1" customWidth="1"/>
    <col min="4097" max="4097" width="6.42578125" style="27" bestFit="1" customWidth="1"/>
    <col min="4098" max="4099" width="5.42578125" style="27" bestFit="1" customWidth="1"/>
    <col min="4100" max="4100" width="7.42578125" style="27" bestFit="1" customWidth="1"/>
    <col min="4101" max="4102" width="5.42578125" style="27" bestFit="1" customWidth="1"/>
    <col min="4103" max="4103" width="7" style="27" customWidth="1"/>
    <col min="4104" max="4104" width="4.85546875" style="27" bestFit="1" customWidth="1"/>
    <col min="4105" max="4105" width="6" style="27" bestFit="1" customWidth="1"/>
    <col min="4106" max="4106" width="5.42578125" style="27" bestFit="1" customWidth="1"/>
    <col min="4107" max="4107" width="6.42578125" style="27" bestFit="1" customWidth="1"/>
    <col min="4108" max="4108" width="4.42578125" style="27" bestFit="1" customWidth="1"/>
    <col min="4109" max="4341" width="9.140625" style="27"/>
    <col min="4342" max="4342" width="29.85546875" style="27" bestFit="1" customWidth="1"/>
    <col min="4343" max="4343" width="5.28515625" style="27" bestFit="1" customWidth="1"/>
    <col min="4344" max="4344" width="9.140625" style="27"/>
    <col min="4345" max="4345" width="6.5703125" style="27" bestFit="1" customWidth="1"/>
    <col min="4346" max="4346" width="6.5703125" style="27" customWidth="1"/>
    <col min="4347" max="4348" width="7.42578125" style="27" bestFit="1" customWidth="1"/>
    <col min="4349" max="4349" width="5.42578125" style="27" bestFit="1" customWidth="1"/>
    <col min="4350" max="4350" width="7.42578125" style="27" bestFit="1" customWidth="1"/>
    <col min="4351" max="4351" width="5.42578125" style="27" bestFit="1" customWidth="1"/>
    <col min="4352" max="4352" width="7.42578125" style="27" bestFit="1" customWidth="1"/>
    <col min="4353" max="4353" width="6.42578125" style="27" bestFit="1" customWidth="1"/>
    <col min="4354" max="4355" width="5.42578125" style="27" bestFit="1" customWidth="1"/>
    <col min="4356" max="4356" width="7.42578125" style="27" bestFit="1" customWidth="1"/>
    <col min="4357" max="4358" width="5.42578125" style="27" bestFit="1" customWidth="1"/>
    <col min="4359" max="4359" width="7" style="27" customWidth="1"/>
    <col min="4360" max="4360" width="4.85546875" style="27" bestFit="1" customWidth="1"/>
    <col min="4361" max="4361" width="6" style="27" bestFit="1" customWidth="1"/>
    <col min="4362" max="4362" width="5.42578125" style="27" bestFit="1" customWidth="1"/>
    <col min="4363" max="4363" width="6.42578125" style="27" bestFit="1" customWidth="1"/>
    <col min="4364" max="4364" width="4.42578125" style="27" bestFit="1" customWidth="1"/>
    <col min="4365" max="4597" width="9.140625" style="27"/>
    <col min="4598" max="4598" width="29.85546875" style="27" bestFit="1" customWidth="1"/>
    <col min="4599" max="4599" width="5.28515625" style="27" bestFit="1" customWidth="1"/>
    <col min="4600" max="4600" width="9.140625" style="27"/>
    <col min="4601" max="4601" width="6.5703125" style="27" bestFit="1" customWidth="1"/>
    <col min="4602" max="4602" width="6.5703125" style="27" customWidth="1"/>
    <col min="4603" max="4604" width="7.42578125" style="27" bestFit="1" customWidth="1"/>
    <col min="4605" max="4605" width="5.42578125" style="27" bestFit="1" customWidth="1"/>
    <col min="4606" max="4606" width="7.42578125" style="27" bestFit="1" customWidth="1"/>
    <col min="4607" max="4607" width="5.42578125" style="27" bestFit="1" customWidth="1"/>
    <col min="4608" max="4608" width="7.42578125" style="27" bestFit="1" customWidth="1"/>
    <col min="4609" max="4609" width="6.42578125" style="27" bestFit="1" customWidth="1"/>
    <col min="4610" max="4611" width="5.42578125" style="27" bestFit="1" customWidth="1"/>
    <col min="4612" max="4612" width="7.42578125" style="27" bestFit="1" customWidth="1"/>
    <col min="4613" max="4614" width="5.42578125" style="27" bestFit="1" customWidth="1"/>
    <col min="4615" max="4615" width="7" style="27" customWidth="1"/>
    <col min="4616" max="4616" width="4.85546875" style="27" bestFit="1" customWidth="1"/>
    <col min="4617" max="4617" width="6" style="27" bestFit="1" customWidth="1"/>
    <col min="4618" max="4618" width="5.42578125" style="27" bestFit="1" customWidth="1"/>
    <col min="4619" max="4619" width="6.42578125" style="27" bestFit="1" customWidth="1"/>
    <col min="4620" max="4620" width="4.42578125" style="27" bestFit="1" customWidth="1"/>
    <col min="4621" max="4853" width="9.140625" style="27"/>
    <col min="4854" max="4854" width="29.85546875" style="27" bestFit="1" customWidth="1"/>
    <col min="4855" max="4855" width="5.28515625" style="27" bestFit="1" customWidth="1"/>
    <col min="4856" max="4856" width="9.140625" style="27"/>
    <col min="4857" max="4857" width="6.5703125" style="27" bestFit="1" customWidth="1"/>
    <col min="4858" max="4858" width="6.5703125" style="27" customWidth="1"/>
    <col min="4859" max="4860" width="7.42578125" style="27" bestFit="1" customWidth="1"/>
    <col min="4861" max="4861" width="5.42578125" style="27" bestFit="1" customWidth="1"/>
    <col min="4862" max="4862" width="7.42578125" style="27" bestFit="1" customWidth="1"/>
    <col min="4863" max="4863" width="5.42578125" style="27" bestFit="1" customWidth="1"/>
    <col min="4864" max="4864" width="7.42578125" style="27" bestFit="1" customWidth="1"/>
    <col min="4865" max="4865" width="6.42578125" style="27" bestFit="1" customWidth="1"/>
    <col min="4866" max="4867" width="5.42578125" style="27" bestFit="1" customWidth="1"/>
    <col min="4868" max="4868" width="7.42578125" style="27" bestFit="1" customWidth="1"/>
    <col min="4869" max="4870" width="5.42578125" style="27" bestFit="1" customWidth="1"/>
    <col min="4871" max="4871" width="7" style="27" customWidth="1"/>
    <col min="4872" max="4872" width="4.85546875" style="27" bestFit="1" customWidth="1"/>
    <col min="4873" max="4873" width="6" style="27" bestFit="1" customWidth="1"/>
    <col min="4874" max="4874" width="5.42578125" style="27" bestFit="1" customWidth="1"/>
    <col min="4875" max="4875" width="6.42578125" style="27" bestFit="1" customWidth="1"/>
    <col min="4876" max="4876" width="4.42578125" style="27" bestFit="1" customWidth="1"/>
    <col min="4877" max="5109" width="9.140625" style="27"/>
    <col min="5110" max="5110" width="29.85546875" style="27" bestFit="1" customWidth="1"/>
    <col min="5111" max="5111" width="5.28515625" style="27" bestFit="1" customWidth="1"/>
    <col min="5112" max="5112" width="9.140625" style="27"/>
    <col min="5113" max="5113" width="6.5703125" style="27" bestFit="1" customWidth="1"/>
    <col min="5114" max="5114" width="6.5703125" style="27" customWidth="1"/>
    <col min="5115" max="5116" width="7.42578125" style="27" bestFit="1" customWidth="1"/>
    <col min="5117" max="5117" width="5.42578125" style="27" bestFit="1" customWidth="1"/>
    <col min="5118" max="5118" width="7.42578125" style="27" bestFit="1" customWidth="1"/>
    <col min="5119" max="5119" width="5.42578125" style="27" bestFit="1" customWidth="1"/>
    <col min="5120" max="5120" width="7.42578125" style="27" bestFit="1" customWidth="1"/>
    <col min="5121" max="5121" width="6.42578125" style="27" bestFit="1" customWidth="1"/>
    <col min="5122" max="5123" width="5.42578125" style="27" bestFit="1" customWidth="1"/>
    <col min="5124" max="5124" width="7.42578125" style="27" bestFit="1" customWidth="1"/>
    <col min="5125" max="5126" width="5.42578125" style="27" bestFit="1" customWidth="1"/>
    <col min="5127" max="5127" width="7" style="27" customWidth="1"/>
    <col min="5128" max="5128" width="4.85546875" style="27" bestFit="1" customWidth="1"/>
    <col min="5129" max="5129" width="6" style="27" bestFit="1" customWidth="1"/>
    <col min="5130" max="5130" width="5.42578125" style="27" bestFit="1" customWidth="1"/>
    <col min="5131" max="5131" width="6.42578125" style="27" bestFit="1" customWidth="1"/>
    <col min="5132" max="5132" width="4.42578125" style="27" bestFit="1" customWidth="1"/>
    <col min="5133" max="5365" width="9.140625" style="27"/>
    <col min="5366" max="5366" width="29.85546875" style="27" bestFit="1" customWidth="1"/>
    <col min="5367" max="5367" width="5.28515625" style="27" bestFit="1" customWidth="1"/>
    <col min="5368" max="5368" width="9.140625" style="27"/>
    <col min="5369" max="5369" width="6.5703125" style="27" bestFit="1" customWidth="1"/>
    <col min="5370" max="5370" width="6.5703125" style="27" customWidth="1"/>
    <col min="5371" max="5372" width="7.42578125" style="27" bestFit="1" customWidth="1"/>
    <col min="5373" max="5373" width="5.42578125" style="27" bestFit="1" customWidth="1"/>
    <col min="5374" max="5374" width="7.42578125" style="27" bestFit="1" customWidth="1"/>
    <col min="5375" max="5375" width="5.42578125" style="27" bestFit="1" customWidth="1"/>
    <col min="5376" max="5376" width="7.42578125" style="27" bestFit="1" customWidth="1"/>
    <col min="5377" max="5377" width="6.42578125" style="27" bestFit="1" customWidth="1"/>
    <col min="5378" max="5379" width="5.42578125" style="27" bestFit="1" customWidth="1"/>
    <col min="5380" max="5380" width="7.42578125" style="27" bestFit="1" customWidth="1"/>
    <col min="5381" max="5382" width="5.42578125" style="27" bestFit="1" customWidth="1"/>
    <col min="5383" max="5383" width="7" style="27" customWidth="1"/>
    <col min="5384" max="5384" width="4.85546875" style="27" bestFit="1" customWidth="1"/>
    <col min="5385" max="5385" width="6" style="27" bestFit="1" customWidth="1"/>
    <col min="5386" max="5386" width="5.42578125" style="27" bestFit="1" customWidth="1"/>
    <col min="5387" max="5387" width="6.42578125" style="27" bestFit="1" customWidth="1"/>
    <col min="5388" max="5388" width="4.42578125" style="27" bestFit="1" customWidth="1"/>
    <col min="5389" max="5621" width="9.140625" style="27"/>
    <col min="5622" max="5622" width="29.85546875" style="27" bestFit="1" customWidth="1"/>
    <col min="5623" max="5623" width="5.28515625" style="27" bestFit="1" customWidth="1"/>
    <col min="5624" max="5624" width="9.140625" style="27"/>
    <col min="5625" max="5625" width="6.5703125" style="27" bestFit="1" customWidth="1"/>
    <col min="5626" max="5626" width="6.5703125" style="27" customWidth="1"/>
    <col min="5627" max="5628" width="7.42578125" style="27" bestFit="1" customWidth="1"/>
    <col min="5629" max="5629" width="5.42578125" style="27" bestFit="1" customWidth="1"/>
    <col min="5630" max="5630" width="7.42578125" style="27" bestFit="1" customWidth="1"/>
    <col min="5631" max="5631" width="5.42578125" style="27" bestFit="1" customWidth="1"/>
    <col min="5632" max="5632" width="7.42578125" style="27" bestFit="1" customWidth="1"/>
    <col min="5633" max="5633" width="6.42578125" style="27" bestFit="1" customWidth="1"/>
    <col min="5634" max="5635" width="5.42578125" style="27" bestFit="1" customWidth="1"/>
    <col min="5636" max="5636" width="7.42578125" style="27" bestFit="1" customWidth="1"/>
    <col min="5637" max="5638" width="5.42578125" style="27" bestFit="1" customWidth="1"/>
    <col min="5639" max="5639" width="7" style="27" customWidth="1"/>
    <col min="5640" max="5640" width="4.85546875" style="27" bestFit="1" customWidth="1"/>
    <col min="5641" max="5641" width="6" style="27" bestFit="1" customWidth="1"/>
    <col min="5642" max="5642" width="5.42578125" style="27" bestFit="1" customWidth="1"/>
    <col min="5643" max="5643" width="6.42578125" style="27" bestFit="1" customWidth="1"/>
    <col min="5644" max="5644" width="4.42578125" style="27" bestFit="1" customWidth="1"/>
    <col min="5645" max="5877" width="9.140625" style="27"/>
    <col min="5878" max="5878" width="29.85546875" style="27" bestFit="1" customWidth="1"/>
    <col min="5879" max="5879" width="5.28515625" style="27" bestFit="1" customWidth="1"/>
    <col min="5880" max="5880" width="9.140625" style="27"/>
    <col min="5881" max="5881" width="6.5703125" style="27" bestFit="1" customWidth="1"/>
    <col min="5882" max="5882" width="6.5703125" style="27" customWidth="1"/>
    <col min="5883" max="5884" width="7.42578125" style="27" bestFit="1" customWidth="1"/>
    <col min="5885" max="5885" width="5.42578125" style="27" bestFit="1" customWidth="1"/>
    <col min="5886" max="5886" width="7.42578125" style="27" bestFit="1" customWidth="1"/>
    <col min="5887" max="5887" width="5.42578125" style="27" bestFit="1" customWidth="1"/>
    <col min="5888" max="5888" width="7.42578125" style="27" bestFit="1" customWidth="1"/>
    <col min="5889" max="5889" width="6.42578125" style="27" bestFit="1" customWidth="1"/>
    <col min="5890" max="5891" width="5.42578125" style="27" bestFit="1" customWidth="1"/>
    <col min="5892" max="5892" width="7.42578125" style="27" bestFit="1" customWidth="1"/>
    <col min="5893" max="5894" width="5.42578125" style="27" bestFit="1" customWidth="1"/>
    <col min="5895" max="5895" width="7" style="27" customWidth="1"/>
    <col min="5896" max="5896" width="4.85546875" style="27" bestFit="1" customWidth="1"/>
    <col min="5897" max="5897" width="6" style="27" bestFit="1" customWidth="1"/>
    <col min="5898" max="5898" width="5.42578125" style="27" bestFit="1" customWidth="1"/>
    <col min="5899" max="5899" width="6.42578125" style="27" bestFit="1" customWidth="1"/>
    <col min="5900" max="5900" width="4.42578125" style="27" bestFit="1" customWidth="1"/>
    <col min="5901" max="6133" width="9.140625" style="27"/>
    <col min="6134" max="6134" width="29.85546875" style="27" bestFit="1" customWidth="1"/>
    <col min="6135" max="6135" width="5.28515625" style="27" bestFit="1" customWidth="1"/>
    <col min="6136" max="6136" width="9.140625" style="27"/>
    <col min="6137" max="6137" width="6.5703125" style="27" bestFit="1" customWidth="1"/>
    <col min="6138" max="6138" width="6.5703125" style="27" customWidth="1"/>
    <col min="6139" max="6140" width="7.42578125" style="27" bestFit="1" customWidth="1"/>
    <col min="6141" max="6141" width="5.42578125" style="27" bestFit="1" customWidth="1"/>
    <col min="6142" max="6142" width="7.42578125" style="27" bestFit="1" customWidth="1"/>
    <col min="6143" max="6143" width="5.42578125" style="27" bestFit="1" customWidth="1"/>
    <col min="6144" max="6144" width="7.42578125" style="27" bestFit="1" customWidth="1"/>
    <col min="6145" max="6145" width="6.42578125" style="27" bestFit="1" customWidth="1"/>
    <col min="6146" max="6147" width="5.42578125" style="27" bestFit="1" customWidth="1"/>
    <col min="6148" max="6148" width="7.42578125" style="27" bestFit="1" customWidth="1"/>
    <col min="6149" max="6150" width="5.42578125" style="27" bestFit="1" customWidth="1"/>
    <col min="6151" max="6151" width="7" style="27" customWidth="1"/>
    <col min="6152" max="6152" width="4.85546875" style="27" bestFit="1" customWidth="1"/>
    <col min="6153" max="6153" width="6" style="27" bestFit="1" customWidth="1"/>
    <col min="6154" max="6154" width="5.42578125" style="27" bestFit="1" customWidth="1"/>
    <col min="6155" max="6155" width="6.42578125" style="27" bestFit="1" customWidth="1"/>
    <col min="6156" max="6156" width="4.42578125" style="27" bestFit="1" customWidth="1"/>
    <col min="6157" max="6389" width="9.140625" style="27"/>
    <col min="6390" max="6390" width="29.85546875" style="27" bestFit="1" customWidth="1"/>
    <col min="6391" max="6391" width="5.28515625" style="27" bestFit="1" customWidth="1"/>
    <col min="6392" max="6392" width="9.140625" style="27"/>
    <col min="6393" max="6393" width="6.5703125" style="27" bestFit="1" customWidth="1"/>
    <col min="6394" max="6394" width="6.5703125" style="27" customWidth="1"/>
    <col min="6395" max="6396" width="7.42578125" style="27" bestFit="1" customWidth="1"/>
    <col min="6397" max="6397" width="5.42578125" style="27" bestFit="1" customWidth="1"/>
    <col min="6398" max="6398" width="7.42578125" style="27" bestFit="1" customWidth="1"/>
    <col min="6399" max="6399" width="5.42578125" style="27" bestFit="1" customWidth="1"/>
    <col min="6400" max="6400" width="7.42578125" style="27" bestFit="1" customWidth="1"/>
    <col min="6401" max="6401" width="6.42578125" style="27" bestFit="1" customWidth="1"/>
    <col min="6402" max="6403" width="5.42578125" style="27" bestFit="1" customWidth="1"/>
    <col min="6404" max="6404" width="7.42578125" style="27" bestFit="1" customWidth="1"/>
    <col min="6405" max="6406" width="5.42578125" style="27" bestFit="1" customWidth="1"/>
    <col min="6407" max="6407" width="7" style="27" customWidth="1"/>
    <col min="6408" max="6408" width="4.85546875" style="27" bestFit="1" customWidth="1"/>
    <col min="6409" max="6409" width="6" style="27" bestFit="1" customWidth="1"/>
    <col min="6410" max="6410" width="5.42578125" style="27" bestFit="1" customWidth="1"/>
    <col min="6411" max="6411" width="6.42578125" style="27" bestFit="1" customWidth="1"/>
    <col min="6412" max="6412" width="4.42578125" style="27" bestFit="1" customWidth="1"/>
    <col min="6413" max="6645" width="9.140625" style="27"/>
    <col min="6646" max="6646" width="29.85546875" style="27" bestFit="1" customWidth="1"/>
    <col min="6647" max="6647" width="5.28515625" style="27" bestFit="1" customWidth="1"/>
    <col min="6648" max="6648" width="9.140625" style="27"/>
    <col min="6649" max="6649" width="6.5703125" style="27" bestFit="1" customWidth="1"/>
    <col min="6650" max="6650" width="6.5703125" style="27" customWidth="1"/>
    <col min="6651" max="6652" width="7.42578125" style="27" bestFit="1" customWidth="1"/>
    <col min="6653" max="6653" width="5.42578125" style="27" bestFit="1" customWidth="1"/>
    <col min="6654" max="6654" width="7.42578125" style="27" bestFit="1" customWidth="1"/>
    <col min="6655" max="6655" width="5.42578125" style="27" bestFit="1" customWidth="1"/>
    <col min="6656" max="6656" width="7.42578125" style="27" bestFit="1" customWidth="1"/>
    <col min="6657" max="6657" width="6.42578125" style="27" bestFit="1" customWidth="1"/>
    <col min="6658" max="6659" width="5.42578125" style="27" bestFit="1" customWidth="1"/>
    <col min="6660" max="6660" width="7.42578125" style="27" bestFit="1" customWidth="1"/>
    <col min="6661" max="6662" width="5.42578125" style="27" bestFit="1" customWidth="1"/>
    <col min="6663" max="6663" width="7" style="27" customWidth="1"/>
    <col min="6664" max="6664" width="4.85546875" style="27" bestFit="1" customWidth="1"/>
    <col min="6665" max="6665" width="6" style="27" bestFit="1" customWidth="1"/>
    <col min="6666" max="6666" width="5.42578125" style="27" bestFit="1" customWidth="1"/>
    <col min="6667" max="6667" width="6.42578125" style="27" bestFit="1" customWidth="1"/>
    <col min="6668" max="6668" width="4.42578125" style="27" bestFit="1" customWidth="1"/>
    <col min="6669" max="6901" width="9.140625" style="27"/>
    <col min="6902" max="6902" width="29.85546875" style="27" bestFit="1" customWidth="1"/>
    <col min="6903" max="6903" width="5.28515625" style="27" bestFit="1" customWidth="1"/>
    <col min="6904" max="6904" width="9.140625" style="27"/>
    <col min="6905" max="6905" width="6.5703125" style="27" bestFit="1" customWidth="1"/>
    <col min="6906" max="6906" width="6.5703125" style="27" customWidth="1"/>
    <col min="6907" max="6908" width="7.42578125" style="27" bestFit="1" customWidth="1"/>
    <col min="6909" max="6909" width="5.42578125" style="27" bestFit="1" customWidth="1"/>
    <col min="6910" max="6910" width="7.42578125" style="27" bestFit="1" customWidth="1"/>
    <col min="6911" max="6911" width="5.42578125" style="27" bestFit="1" customWidth="1"/>
    <col min="6912" max="6912" width="7.42578125" style="27" bestFit="1" customWidth="1"/>
    <col min="6913" max="6913" width="6.42578125" style="27" bestFit="1" customWidth="1"/>
    <col min="6914" max="6915" width="5.42578125" style="27" bestFit="1" customWidth="1"/>
    <col min="6916" max="6916" width="7.42578125" style="27" bestFit="1" customWidth="1"/>
    <col min="6917" max="6918" width="5.42578125" style="27" bestFit="1" customWidth="1"/>
    <col min="6919" max="6919" width="7" style="27" customWidth="1"/>
    <col min="6920" max="6920" width="4.85546875" style="27" bestFit="1" customWidth="1"/>
    <col min="6921" max="6921" width="6" style="27" bestFit="1" customWidth="1"/>
    <col min="6922" max="6922" width="5.42578125" style="27" bestFit="1" customWidth="1"/>
    <col min="6923" max="6923" width="6.42578125" style="27" bestFit="1" customWidth="1"/>
    <col min="6924" max="6924" width="4.42578125" style="27" bestFit="1" customWidth="1"/>
    <col min="6925" max="7157" width="9.140625" style="27"/>
    <col min="7158" max="7158" width="29.85546875" style="27" bestFit="1" customWidth="1"/>
    <col min="7159" max="7159" width="5.28515625" style="27" bestFit="1" customWidth="1"/>
    <col min="7160" max="7160" width="9.140625" style="27"/>
    <col min="7161" max="7161" width="6.5703125" style="27" bestFit="1" customWidth="1"/>
    <col min="7162" max="7162" width="6.5703125" style="27" customWidth="1"/>
    <col min="7163" max="7164" width="7.42578125" style="27" bestFit="1" customWidth="1"/>
    <col min="7165" max="7165" width="5.42578125" style="27" bestFit="1" customWidth="1"/>
    <col min="7166" max="7166" width="7.42578125" style="27" bestFit="1" customWidth="1"/>
    <col min="7167" max="7167" width="5.42578125" style="27" bestFit="1" customWidth="1"/>
    <col min="7168" max="7168" width="7.42578125" style="27" bestFit="1" customWidth="1"/>
    <col min="7169" max="7169" width="6.42578125" style="27" bestFit="1" customWidth="1"/>
    <col min="7170" max="7171" width="5.42578125" style="27" bestFit="1" customWidth="1"/>
    <col min="7172" max="7172" width="7.42578125" style="27" bestFit="1" customWidth="1"/>
    <col min="7173" max="7174" width="5.42578125" style="27" bestFit="1" customWidth="1"/>
    <col min="7175" max="7175" width="7" style="27" customWidth="1"/>
    <col min="7176" max="7176" width="4.85546875" style="27" bestFit="1" customWidth="1"/>
    <col min="7177" max="7177" width="6" style="27" bestFit="1" customWidth="1"/>
    <col min="7178" max="7178" width="5.42578125" style="27" bestFit="1" customWidth="1"/>
    <col min="7179" max="7179" width="6.42578125" style="27" bestFit="1" customWidth="1"/>
    <col min="7180" max="7180" width="4.42578125" style="27" bestFit="1" customWidth="1"/>
    <col min="7181" max="7413" width="9.140625" style="27"/>
    <col min="7414" max="7414" width="29.85546875" style="27" bestFit="1" customWidth="1"/>
    <col min="7415" max="7415" width="5.28515625" style="27" bestFit="1" customWidth="1"/>
    <col min="7416" max="7416" width="9.140625" style="27"/>
    <col min="7417" max="7417" width="6.5703125" style="27" bestFit="1" customWidth="1"/>
    <col min="7418" max="7418" width="6.5703125" style="27" customWidth="1"/>
    <col min="7419" max="7420" width="7.42578125" style="27" bestFit="1" customWidth="1"/>
    <col min="7421" max="7421" width="5.42578125" style="27" bestFit="1" customWidth="1"/>
    <col min="7422" max="7422" width="7.42578125" style="27" bestFit="1" customWidth="1"/>
    <col min="7423" max="7423" width="5.42578125" style="27" bestFit="1" customWidth="1"/>
    <col min="7424" max="7424" width="7.42578125" style="27" bestFit="1" customWidth="1"/>
    <col min="7425" max="7425" width="6.42578125" style="27" bestFit="1" customWidth="1"/>
    <col min="7426" max="7427" width="5.42578125" style="27" bestFit="1" customWidth="1"/>
    <col min="7428" max="7428" width="7.42578125" style="27" bestFit="1" customWidth="1"/>
    <col min="7429" max="7430" width="5.42578125" style="27" bestFit="1" customWidth="1"/>
    <col min="7431" max="7431" width="7" style="27" customWidth="1"/>
    <col min="7432" max="7432" width="4.85546875" style="27" bestFit="1" customWidth="1"/>
    <col min="7433" max="7433" width="6" style="27" bestFit="1" customWidth="1"/>
    <col min="7434" max="7434" width="5.42578125" style="27" bestFit="1" customWidth="1"/>
    <col min="7435" max="7435" width="6.42578125" style="27" bestFit="1" customWidth="1"/>
    <col min="7436" max="7436" width="4.42578125" style="27" bestFit="1" customWidth="1"/>
    <col min="7437" max="7669" width="9.140625" style="27"/>
    <col min="7670" max="7670" width="29.85546875" style="27" bestFit="1" customWidth="1"/>
    <col min="7671" max="7671" width="5.28515625" style="27" bestFit="1" customWidth="1"/>
    <col min="7672" max="7672" width="9.140625" style="27"/>
    <col min="7673" max="7673" width="6.5703125" style="27" bestFit="1" customWidth="1"/>
    <col min="7674" max="7674" width="6.5703125" style="27" customWidth="1"/>
    <col min="7675" max="7676" width="7.42578125" style="27" bestFit="1" customWidth="1"/>
    <col min="7677" max="7677" width="5.42578125" style="27" bestFit="1" customWidth="1"/>
    <col min="7678" max="7678" width="7.42578125" style="27" bestFit="1" customWidth="1"/>
    <col min="7679" max="7679" width="5.42578125" style="27" bestFit="1" customWidth="1"/>
    <col min="7680" max="7680" width="7.42578125" style="27" bestFit="1" customWidth="1"/>
    <col min="7681" max="7681" width="6.42578125" style="27" bestFit="1" customWidth="1"/>
    <col min="7682" max="7683" width="5.42578125" style="27" bestFit="1" customWidth="1"/>
    <col min="7684" max="7684" width="7.42578125" style="27" bestFit="1" customWidth="1"/>
    <col min="7685" max="7686" width="5.42578125" style="27" bestFit="1" customWidth="1"/>
    <col min="7687" max="7687" width="7" style="27" customWidth="1"/>
    <col min="7688" max="7688" width="4.85546875" style="27" bestFit="1" customWidth="1"/>
    <col min="7689" max="7689" width="6" style="27" bestFit="1" customWidth="1"/>
    <col min="7690" max="7690" width="5.42578125" style="27" bestFit="1" customWidth="1"/>
    <col min="7691" max="7691" width="6.42578125" style="27" bestFit="1" customWidth="1"/>
    <col min="7692" max="7692" width="4.42578125" style="27" bestFit="1" customWidth="1"/>
    <col min="7693" max="7925" width="9.140625" style="27"/>
    <col min="7926" max="7926" width="29.85546875" style="27" bestFit="1" customWidth="1"/>
    <col min="7927" max="7927" width="5.28515625" style="27" bestFit="1" customWidth="1"/>
    <col min="7928" max="7928" width="9.140625" style="27"/>
    <col min="7929" max="7929" width="6.5703125" style="27" bestFit="1" customWidth="1"/>
    <col min="7930" max="7930" width="6.5703125" style="27" customWidth="1"/>
    <col min="7931" max="7932" width="7.42578125" style="27" bestFit="1" customWidth="1"/>
    <col min="7933" max="7933" width="5.42578125" style="27" bestFit="1" customWidth="1"/>
    <col min="7934" max="7934" width="7.42578125" style="27" bestFit="1" customWidth="1"/>
    <col min="7935" max="7935" width="5.42578125" style="27" bestFit="1" customWidth="1"/>
    <col min="7936" max="7936" width="7.42578125" style="27" bestFit="1" customWidth="1"/>
    <col min="7937" max="7937" width="6.42578125" style="27" bestFit="1" customWidth="1"/>
    <col min="7938" max="7939" width="5.42578125" style="27" bestFit="1" customWidth="1"/>
    <col min="7940" max="7940" width="7.42578125" style="27" bestFit="1" customWidth="1"/>
    <col min="7941" max="7942" width="5.42578125" style="27" bestFit="1" customWidth="1"/>
    <col min="7943" max="7943" width="7" style="27" customWidth="1"/>
    <col min="7944" max="7944" width="4.85546875" style="27" bestFit="1" customWidth="1"/>
    <col min="7945" max="7945" width="6" style="27" bestFit="1" customWidth="1"/>
    <col min="7946" max="7946" width="5.42578125" style="27" bestFit="1" customWidth="1"/>
    <col min="7947" max="7947" width="6.42578125" style="27" bestFit="1" customWidth="1"/>
    <col min="7948" max="7948" width="4.42578125" style="27" bestFit="1" customWidth="1"/>
    <col min="7949" max="8181" width="9.140625" style="27"/>
    <col min="8182" max="8182" width="29.85546875" style="27" bestFit="1" customWidth="1"/>
    <col min="8183" max="8183" width="5.28515625" style="27" bestFit="1" customWidth="1"/>
    <col min="8184" max="8184" width="9.140625" style="27"/>
    <col min="8185" max="8185" width="6.5703125" style="27" bestFit="1" customWidth="1"/>
    <col min="8186" max="8186" width="6.5703125" style="27" customWidth="1"/>
    <col min="8187" max="8188" width="7.42578125" style="27" bestFit="1" customWidth="1"/>
    <col min="8189" max="8189" width="5.42578125" style="27" bestFit="1" customWidth="1"/>
    <col min="8190" max="8190" width="7.42578125" style="27" bestFit="1" customWidth="1"/>
    <col min="8191" max="8191" width="5.42578125" style="27" bestFit="1" customWidth="1"/>
    <col min="8192" max="8192" width="7.42578125" style="27" bestFit="1" customWidth="1"/>
    <col min="8193" max="8193" width="6.42578125" style="27" bestFit="1" customWidth="1"/>
    <col min="8194" max="8195" width="5.42578125" style="27" bestFit="1" customWidth="1"/>
    <col min="8196" max="8196" width="7.42578125" style="27" bestFit="1" customWidth="1"/>
    <col min="8197" max="8198" width="5.42578125" style="27" bestFit="1" customWidth="1"/>
    <col min="8199" max="8199" width="7" style="27" customWidth="1"/>
    <col min="8200" max="8200" width="4.85546875" style="27" bestFit="1" customWidth="1"/>
    <col min="8201" max="8201" width="6" style="27" bestFit="1" customWidth="1"/>
    <col min="8202" max="8202" width="5.42578125" style="27" bestFit="1" customWidth="1"/>
    <col min="8203" max="8203" width="6.42578125" style="27" bestFit="1" customWidth="1"/>
    <col min="8204" max="8204" width="4.42578125" style="27" bestFit="1" customWidth="1"/>
    <col min="8205" max="8437" width="9.140625" style="27"/>
    <col min="8438" max="8438" width="29.85546875" style="27" bestFit="1" customWidth="1"/>
    <col min="8439" max="8439" width="5.28515625" style="27" bestFit="1" customWidth="1"/>
    <col min="8440" max="8440" width="9.140625" style="27"/>
    <col min="8441" max="8441" width="6.5703125" style="27" bestFit="1" customWidth="1"/>
    <col min="8442" max="8442" width="6.5703125" style="27" customWidth="1"/>
    <col min="8443" max="8444" width="7.42578125" style="27" bestFit="1" customWidth="1"/>
    <col min="8445" max="8445" width="5.42578125" style="27" bestFit="1" customWidth="1"/>
    <col min="8446" max="8446" width="7.42578125" style="27" bestFit="1" customWidth="1"/>
    <col min="8447" max="8447" width="5.42578125" style="27" bestFit="1" customWidth="1"/>
    <col min="8448" max="8448" width="7.42578125" style="27" bestFit="1" customWidth="1"/>
    <col min="8449" max="8449" width="6.42578125" style="27" bestFit="1" customWidth="1"/>
    <col min="8450" max="8451" width="5.42578125" style="27" bestFit="1" customWidth="1"/>
    <col min="8452" max="8452" width="7.42578125" style="27" bestFit="1" customWidth="1"/>
    <col min="8453" max="8454" width="5.42578125" style="27" bestFit="1" customWidth="1"/>
    <col min="8455" max="8455" width="7" style="27" customWidth="1"/>
    <col min="8456" max="8456" width="4.85546875" style="27" bestFit="1" customWidth="1"/>
    <col min="8457" max="8457" width="6" style="27" bestFit="1" customWidth="1"/>
    <col min="8458" max="8458" width="5.42578125" style="27" bestFit="1" customWidth="1"/>
    <col min="8459" max="8459" width="6.42578125" style="27" bestFit="1" customWidth="1"/>
    <col min="8460" max="8460" width="4.42578125" style="27" bestFit="1" customWidth="1"/>
    <col min="8461" max="8693" width="9.140625" style="27"/>
    <col min="8694" max="8694" width="29.85546875" style="27" bestFit="1" customWidth="1"/>
    <col min="8695" max="8695" width="5.28515625" style="27" bestFit="1" customWidth="1"/>
    <col min="8696" max="8696" width="9.140625" style="27"/>
    <col min="8697" max="8697" width="6.5703125" style="27" bestFit="1" customWidth="1"/>
    <col min="8698" max="8698" width="6.5703125" style="27" customWidth="1"/>
    <col min="8699" max="8700" width="7.42578125" style="27" bestFit="1" customWidth="1"/>
    <col min="8701" max="8701" width="5.42578125" style="27" bestFit="1" customWidth="1"/>
    <col min="8702" max="8702" width="7.42578125" style="27" bestFit="1" customWidth="1"/>
    <col min="8703" max="8703" width="5.42578125" style="27" bestFit="1" customWidth="1"/>
    <col min="8704" max="8704" width="7.42578125" style="27" bestFit="1" customWidth="1"/>
    <col min="8705" max="8705" width="6.42578125" style="27" bestFit="1" customWidth="1"/>
    <col min="8706" max="8707" width="5.42578125" style="27" bestFit="1" customWidth="1"/>
    <col min="8708" max="8708" width="7.42578125" style="27" bestFit="1" customWidth="1"/>
    <col min="8709" max="8710" width="5.42578125" style="27" bestFit="1" customWidth="1"/>
    <col min="8711" max="8711" width="7" style="27" customWidth="1"/>
    <col min="8712" max="8712" width="4.85546875" style="27" bestFit="1" customWidth="1"/>
    <col min="8713" max="8713" width="6" style="27" bestFit="1" customWidth="1"/>
    <col min="8714" max="8714" width="5.42578125" style="27" bestFit="1" customWidth="1"/>
    <col min="8715" max="8715" width="6.42578125" style="27" bestFit="1" customWidth="1"/>
    <col min="8716" max="8716" width="4.42578125" style="27" bestFit="1" customWidth="1"/>
    <col min="8717" max="8949" width="9.140625" style="27"/>
    <col min="8950" max="8950" width="29.85546875" style="27" bestFit="1" customWidth="1"/>
    <col min="8951" max="8951" width="5.28515625" style="27" bestFit="1" customWidth="1"/>
    <col min="8952" max="8952" width="9.140625" style="27"/>
    <col min="8953" max="8953" width="6.5703125" style="27" bestFit="1" customWidth="1"/>
    <col min="8954" max="8954" width="6.5703125" style="27" customWidth="1"/>
    <col min="8955" max="8956" width="7.42578125" style="27" bestFit="1" customWidth="1"/>
    <col min="8957" max="8957" width="5.42578125" style="27" bestFit="1" customWidth="1"/>
    <col min="8958" max="8958" width="7.42578125" style="27" bestFit="1" customWidth="1"/>
    <col min="8959" max="8959" width="5.42578125" style="27" bestFit="1" customWidth="1"/>
    <col min="8960" max="8960" width="7.42578125" style="27" bestFit="1" customWidth="1"/>
    <col min="8961" max="8961" width="6.42578125" style="27" bestFit="1" customWidth="1"/>
    <col min="8962" max="8963" width="5.42578125" style="27" bestFit="1" customWidth="1"/>
    <col min="8964" max="8964" width="7.42578125" style="27" bestFit="1" customWidth="1"/>
    <col min="8965" max="8966" width="5.42578125" style="27" bestFit="1" customWidth="1"/>
    <col min="8967" max="8967" width="7" style="27" customWidth="1"/>
    <col min="8968" max="8968" width="4.85546875" style="27" bestFit="1" customWidth="1"/>
    <col min="8969" max="8969" width="6" style="27" bestFit="1" customWidth="1"/>
    <col min="8970" max="8970" width="5.42578125" style="27" bestFit="1" customWidth="1"/>
    <col min="8971" max="8971" width="6.42578125" style="27" bestFit="1" customWidth="1"/>
    <col min="8972" max="8972" width="4.42578125" style="27" bestFit="1" customWidth="1"/>
    <col min="8973" max="9205" width="9.140625" style="27"/>
    <col min="9206" max="9206" width="29.85546875" style="27" bestFit="1" customWidth="1"/>
    <col min="9207" max="9207" width="5.28515625" style="27" bestFit="1" customWidth="1"/>
    <col min="9208" max="9208" width="9.140625" style="27"/>
    <col min="9209" max="9209" width="6.5703125" style="27" bestFit="1" customWidth="1"/>
    <col min="9210" max="9210" width="6.5703125" style="27" customWidth="1"/>
    <col min="9211" max="9212" width="7.42578125" style="27" bestFit="1" customWidth="1"/>
    <col min="9213" max="9213" width="5.42578125" style="27" bestFit="1" customWidth="1"/>
    <col min="9214" max="9214" width="7.42578125" style="27" bestFit="1" customWidth="1"/>
    <col min="9215" max="9215" width="5.42578125" style="27" bestFit="1" customWidth="1"/>
    <col min="9216" max="9216" width="7.42578125" style="27" bestFit="1" customWidth="1"/>
    <col min="9217" max="9217" width="6.42578125" style="27" bestFit="1" customWidth="1"/>
    <col min="9218" max="9219" width="5.42578125" style="27" bestFit="1" customWidth="1"/>
    <col min="9220" max="9220" width="7.42578125" style="27" bestFit="1" customWidth="1"/>
    <col min="9221" max="9222" width="5.42578125" style="27" bestFit="1" customWidth="1"/>
    <col min="9223" max="9223" width="7" style="27" customWidth="1"/>
    <col min="9224" max="9224" width="4.85546875" style="27" bestFit="1" customWidth="1"/>
    <col min="9225" max="9225" width="6" style="27" bestFit="1" customWidth="1"/>
    <col min="9226" max="9226" width="5.42578125" style="27" bestFit="1" customWidth="1"/>
    <col min="9227" max="9227" width="6.42578125" style="27" bestFit="1" customWidth="1"/>
    <col min="9228" max="9228" width="4.42578125" style="27" bestFit="1" customWidth="1"/>
    <col min="9229" max="9461" width="9.140625" style="27"/>
    <col min="9462" max="9462" width="29.85546875" style="27" bestFit="1" customWidth="1"/>
    <col min="9463" max="9463" width="5.28515625" style="27" bestFit="1" customWidth="1"/>
    <col min="9464" max="9464" width="9.140625" style="27"/>
    <col min="9465" max="9465" width="6.5703125" style="27" bestFit="1" customWidth="1"/>
    <col min="9466" max="9466" width="6.5703125" style="27" customWidth="1"/>
    <col min="9467" max="9468" width="7.42578125" style="27" bestFit="1" customWidth="1"/>
    <col min="9469" max="9469" width="5.42578125" style="27" bestFit="1" customWidth="1"/>
    <col min="9470" max="9470" width="7.42578125" style="27" bestFit="1" customWidth="1"/>
    <col min="9471" max="9471" width="5.42578125" style="27" bestFit="1" customWidth="1"/>
    <col min="9472" max="9472" width="7.42578125" style="27" bestFit="1" customWidth="1"/>
    <col min="9473" max="9473" width="6.42578125" style="27" bestFit="1" customWidth="1"/>
    <col min="9474" max="9475" width="5.42578125" style="27" bestFit="1" customWidth="1"/>
    <col min="9476" max="9476" width="7.42578125" style="27" bestFit="1" customWidth="1"/>
    <col min="9477" max="9478" width="5.42578125" style="27" bestFit="1" customWidth="1"/>
    <col min="9479" max="9479" width="7" style="27" customWidth="1"/>
    <col min="9480" max="9480" width="4.85546875" style="27" bestFit="1" customWidth="1"/>
    <col min="9481" max="9481" width="6" style="27" bestFit="1" customWidth="1"/>
    <col min="9482" max="9482" width="5.42578125" style="27" bestFit="1" customWidth="1"/>
    <col min="9483" max="9483" width="6.42578125" style="27" bestFit="1" customWidth="1"/>
    <col min="9484" max="9484" width="4.42578125" style="27" bestFit="1" customWidth="1"/>
    <col min="9485" max="9717" width="9.140625" style="27"/>
    <col min="9718" max="9718" width="29.85546875" style="27" bestFit="1" customWidth="1"/>
    <col min="9719" max="9719" width="5.28515625" style="27" bestFit="1" customWidth="1"/>
    <col min="9720" max="9720" width="9.140625" style="27"/>
    <col min="9721" max="9721" width="6.5703125" style="27" bestFit="1" customWidth="1"/>
    <col min="9722" max="9722" width="6.5703125" style="27" customWidth="1"/>
    <col min="9723" max="9724" width="7.42578125" style="27" bestFit="1" customWidth="1"/>
    <col min="9725" max="9725" width="5.42578125" style="27" bestFit="1" customWidth="1"/>
    <col min="9726" max="9726" width="7.42578125" style="27" bestFit="1" customWidth="1"/>
    <col min="9727" max="9727" width="5.42578125" style="27" bestFit="1" customWidth="1"/>
    <col min="9728" max="9728" width="7.42578125" style="27" bestFit="1" customWidth="1"/>
    <col min="9729" max="9729" width="6.42578125" style="27" bestFit="1" customWidth="1"/>
    <col min="9730" max="9731" width="5.42578125" style="27" bestFit="1" customWidth="1"/>
    <col min="9732" max="9732" width="7.42578125" style="27" bestFit="1" customWidth="1"/>
    <col min="9733" max="9734" width="5.42578125" style="27" bestFit="1" customWidth="1"/>
    <col min="9735" max="9735" width="7" style="27" customWidth="1"/>
    <col min="9736" max="9736" width="4.85546875" style="27" bestFit="1" customWidth="1"/>
    <col min="9737" max="9737" width="6" style="27" bestFit="1" customWidth="1"/>
    <col min="9738" max="9738" width="5.42578125" style="27" bestFit="1" customWidth="1"/>
    <col min="9739" max="9739" width="6.42578125" style="27" bestFit="1" customWidth="1"/>
    <col min="9740" max="9740" width="4.42578125" style="27" bestFit="1" customWidth="1"/>
    <col min="9741" max="9973" width="9.140625" style="27"/>
    <col min="9974" max="9974" width="29.85546875" style="27" bestFit="1" customWidth="1"/>
    <col min="9975" max="9975" width="5.28515625" style="27" bestFit="1" customWidth="1"/>
    <col min="9976" max="9976" width="9.140625" style="27"/>
    <col min="9977" max="9977" width="6.5703125" style="27" bestFit="1" customWidth="1"/>
    <col min="9978" max="9978" width="6.5703125" style="27" customWidth="1"/>
    <col min="9979" max="9980" width="7.42578125" style="27" bestFit="1" customWidth="1"/>
    <col min="9981" max="9981" width="5.42578125" style="27" bestFit="1" customWidth="1"/>
    <col min="9982" max="9982" width="7.42578125" style="27" bestFit="1" customWidth="1"/>
    <col min="9983" max="9983" width="5.42578125" style="27" bestFit="1" customWidth="1"/>
    <col min="9984" max="9984" width="7.42578125" style="27" bestFit="1" customWidth="1"/>
    <col min="9985" max="9985" width="6.42578125" style="27" bestFit="1" customWidth="1"/>
    <col min="9986" max="9987" width="5.42578125" style="27" bestFit="1" customWidth="1"/>
    <col min="9988" max="9988" width="7.42578125" style="27" bestFit="1" customWidth="1"/>
    <col min="9989" max="9990" width="5.42578125" style="27" bestFit="1" customWidth="1"/>
    <col min="9991" max="9991" width="7" style="27" customWidth="1"/>
    <col min="9992" max="9992" width="4.85546875" style="27" bestFit="1" customWidth="1"/>
    <col min="9993" max="9993" width="6" style="27" bestFit="1" customWidth="1"/>
    <col min="9994" max="9994" width="5.42578125" style="27" bestFit="1" customWidth="1"/>
    <col min="9995" max="9995" width="6.42578125" style="27" bestFit="1" customWidth="1"/>
    <col min="9996" max="9996" width="4.42578125" style="27" bestFit="1" customWidth="1"/>
    <col min="9997" max="10229" width="9.140625" style="27"/>
    <col min="10230" max="10230" width="29.85546875" style="27" bestFit="1" customWidth="1"/>
    <col min="10231" max="10231" width="5.28515625" style="27" bestFit="1" customWidth="1"/>
    <col min="10232" max="10232" width="9.140625" style="27"/>
    <col min="10233" max="10233" width="6.5703125" style="27" bestFit="1" customWidth="1"/>
    <col min="10234" max="10234" width="6.5703125" style="27" customWidth="1"/>
    <col min="10235" max="10236" width="7.42578125" style="27" bestFit="1" customWidth="1"/>
    <col min="10237" max="10237" width="5.42578125" style="27" bestFit="1" customWidth="1"/>
    <col min="10238" max="10238" width="7.42578125" style="27" bestFit="1" customWidth="1"/>
    <col min="10239" max="10239" width="5.42578125" style="27" bestFit="1" customWidth="1"/>
    <col min="10240" max="10240" width="7.42578125" style="27" bestFit="1" customWidth="1"/>
    <col min="10241" max="10241" width="6.42578125" style="27" bestFit="1" customWidth="1"/>
    <col min="10242" max="10243" width="5.42578125" style="27" bestFit="1" customWidth="1"/>
    <col min="10244" max="10244" width="7.42578125" style="27" bestFit="1" customWidth="1"/>
    <col min="10245" max="10246" width="5.42578125" style="27" bestFit="1" customWidth="1"/>
    <col min="10247" max="10247" width="7" style="27" customWidth="1"/>
    <col min="10248" max="10248" width="4.85546875" style="27" bestFit="1" customWidth="1"/>
    <col min="10249" max="10249" width="6" style="27" bestFit="1" customWidth="1"/>
    <col min="10250" max="10250" width="5.42578125" style="27" bestFit="1" customWidth="1"/>
    <col min="10251" max="10251" width="6.42578125" style="27" bestFit="1" customWidth="1"/>
    <col min="10252" max="10252" width="4.42578125" style="27" bestFit="1" customWidth="1"/>
    <col min="10253" max="10485" width="9.140625" style="27"/>
    <col min="10486" max="10486" width="29.85546875" style="27" bestFit="1" customWidth="1"/>
    <col min="10487" max="10487" width="5.28515625" style="27" bestFit="1" customWidth="1"/>
    <col min="10488" max="10488" width="9.140625" style="27"/>
    <col min="10489" max="10489" width="6.5703125" style="27" bestFit="1" customWidth="1"/>
    <col min="10490" max="10490" width="6.5703125" style="27" customWidth="1"/>
    <col min="10491" max="10492" width="7.42578125" style="27" bestFit="1" customWidth="1"/>
    <col min="10493" max="10493" width="5.42578125" style="27" bestFit="1" customWidth="1"/>
    <col min="10494" max="10494" width="7.42578125" style="27" bestFit="1" customWidth="1"/>
    <col min="10495" max="10495" width="5.42578125" style="27" bestFit="1" customWidth="1"/>
    <col min="10496" max="10496" width="7.42578125" style="27" bestFit="1" customWidth="1"/>
    <col min="10497" max="10497" width="6.42578125" style="27" bestFit="1" customWidth="1"/>
    <col min="10498" max="10499" width="5.42578125" style="27" bestFit="1" customWidth="1"/>
    <col min="10500" max="10500" width="7.42578125" style="27" bestFit="1" customWidth="1"/>
    <col min="10501" max="10502" width="5.42578125" style="27" bestFit="1" customWidth="1"/>
    <col min="10503" max="10503" width="7" style="27" customWidth="1"/>
    <col min="10504" max="10504" width="4.85546875" style="27" bestFit="1" customWidth="1"/>
    <col min="10505" max="10505" width="6" style="27" bestFit="1" customWidth="1"/>
    <col min="10506" max="10506" width="5.42578125" style="27" bestFit="1" customWidth="1"/>
    <col min="10507" max="10507" width="6.42578125" style="27" bestFit="1" customWidth="1"/>
    <col min="10508" max="10508" width="4.42578125" style="27" bestFit="1" customWidth="1"/>
    <col min="10509" max="10741" width="9.140625" style="27"/>
    <col min="10742" max="10742" width="29.85546875" style="27" bestFit="1" customWidth="1"/>
    <col min="10743" max="10743" width="5.28515625" style="27" bestFit="1" customWidth="1"/>
    <col min="10744" max="10744" width="9.140625" style="27"/>
    <col min="10745" max="10745" width="6.5703125" style="27" bestFit="1" customWidth="1"/>
    <col min="10746" max="10746" width="6.5703125" style="27" customWidth="1"/>
    <col min="10747" max="10748" width="7.42578125" style="27" bestFit="1" customWidth="1"/>
    <col min="10749" max="10749" width="5.42578125" style="27" bestFit="1" customWidth="1"/>
    <col min="10750" max="10750" width="7.42578125" style="27" bestFit="1" customWidth="1"/>
    <col min="10751" max="10751" width="5.42578125" style="27" bestFit="1" customWidth="1"/>
    <col min="10752" max="10752" width="7.42578125" style="27" bestFit="1" customWidth="1"/>
    <col min="10753" max="10753" width="6.42578125" style="27" bestFit="1" customWidth="1"/>
    <col min="10754" max="10755" width="5.42578125" style="27" bestFit="1" customWidth="1"/>
    <col min="10756" max="10756" width="7.42578125" style="27" bestFit="1" customWidth="1"/>
    <col min="10757" max="10758" width="5.42578125" style="27" bestFit="1" customWidth="1"/>
    <col min="10759" max="10759" width="7" style="27" customWidth="1"/>
    <col min="10760" max="10760" width="4.85546875" style="27" bestFit="1" customWidth="1"/>
    <col min="10761" max="10761" width="6" style="27" bestFit="1" customWidth="1"/>
    <col min="10762" max="10762" width="5.42578125" style="27" bestFit="1" customWidth="1"/>
    <col min="10763" max="10763" width="6.42578125" style="27" bestFit="1" customWidth="1"/>
    <col min="10764" max="10764" width="4.42578125" style="27" bestFit="1" customWidth="1"/>
    <col min="10765" max="10997" width="9.140625" style="27"/>
    <col min="10998" max="10998" width="29.85546875" style="27" bestFit="1" customWidth="1"/>
    <col min="10999" max="10999" width="5.28515625" style="27" bestFit="1" customWidth="1"/>
    <col min="11000" max="11000" width="9.140625" style="27"/>
    <col min="11001" max="11001" width="6.5703125" style="27" bestFit="1" customWidth="1"/>
    <col min="11002" max="11002" width="6.5703125" style="27" customWidth="1"/>
    <col min="11003" max="11004" width="7.42578125" style="27" bestFit="1" customWidth="1"/>
    <col min="11005" max="11005" width="5.42578125" style="27" bestFit="1" customWidth="1"/>
    <col min="11006" max="11006" width="7.42578125" style="27" bestFit="1" customWidth="1"/>
    <col min="11007" max="11007" width="5.42578125" style="27" bestFit="1" customWidth="1"/>
    <col min="11008" max="11008" width="7.42578125" style="27" bestFit="1" customWidth="1"/>
    <col min="11009" max="11009" width="6.42578125" style="27" bestFit="1" customWidth="1"/>
    <col min="11010" max="11011" width="5.42578125" style="27" bestFit="1" customWidth="1"/>
    <col min="11012" max="11012" width="7.42578125" style="27" bestFit="1" customWidth="1"/>
    <col min="11013" max="11014" width="5.42578125" style="27" bestFit="1" customWidth="1"/>
    <col min="11015" max="11015" width="7" style="27" customWidth="1"/>
    <col min="11016" max="11016" width="4.85546875" style="27" bestFit="1" customWidth="1"/>
    <col min="11017" max="11017" width="6" style="27" bestFit="1" customWidth="1"/>
    <col min="11018" max="11018" width="5.42578125" style="27" bestFit="1" customWidth="1"/>
    <col min="11019" max="11019" width="6.42578125" style="27" bestFit="1" customWidth="1"/>
    <col min="11020" max="11020" width="4.42578125" style="27" bestFit="1" customWidth="1"/>
    <col min="11021" max="11253" width="9.140625" style="27"/>
    <col min="11254" max="11254" width="29.85546875" style="27" bestFit="1" customWidth="1"/>
    <col min="11255" max="11255" width="5.28515625" style="27" bestFit="1" customWidth="1"/>
    <col min="11256" max="11256" width="9.140625" style="27"/>
    <col min="11257" max="11257" width="6.5703125" style="27" bestFit="1" customWidth="1"/>
    <col min="11258" max="11258" width="6.5703125" style="27" customWidth="1"/>
    <col min="11259" max="11260" width="7.42578125" style="27" bestFit="1" customWidth="1"/>
    <col min="11261" max="11261" width="5.42578125" style="27" bestFit="1" customWidth="1"/>
    <col min="11262" max="11262" width="7.42578125" style="27" bestFit="1" customWidth="1"/>
    <col min="11263" max="11263" width="5.42578125" style="27" bestFit="1" customWidth="1"/>
    <col min="11264" max="11264" width="7.42578125" style="27" bestFit="1" customWidth="1"/>
    <col min="11265" max="11265" width="6.42578125" style="27" bestFit="1" customWidth="1"/>
    <col min="11266" max="11267" width="5.42578125" style="27" bestFit="1" customWidth="1"/>
    <col min="11268" max="11268" width="7.42578125" style="27" bestFit="1" customWidth="1"/>
    <col min="11269" max="11270" width="5.42578125" style="27" bestFit="1" customWidth="1"/>
    <col min="11271" max="11271" width="7" style="27" customWidth="1"/>
    <col min="11272" max="11272" width="4.85546875" style="27" bestFit="1" customWidth="1"/>
    <col min="11273" max="11273" width="6" style="27" bestFit="1" customWidth="1"/>
    <col min="11274" max="11274" width="5.42578125" style="27" bestFit="1" customWidth="1"/>
    <col min="11275" max="11275" width="6.42578125" style="27" bestFit="1" customWidth="1"/>
    <col min="11276" max="11276" width="4.42578125" style="27" bestFit="1" customWidth="1"/>
    <col min="11277" max="11509" width="9.140625" style="27"/>
    <col min="11510" max="11510" width="29.85546875" style="27" bestFit="1" customWidth="1"/>
    <col min="11511" max="11511" width="5.28515625" style="27" bestFit="1" customWidth="1"/>
    <col min="11512" max="11512" width="9.140625" style="27"/>
    <col min="11513" max="11513" width="6.5703125" style="27" bestFit="1" customWidth="1"/>
    <col min="11514" max="11514" width="6.5703125" style="27" customWidth="1"/>
    <col min="11515" max="11516" width="7.42578125" style="27" bestFit="1" customWidth="1"/>
    <col min="11517" max="11517" width="5.42578125" style="27" bestFit="1" customWidth="1"/>
    <col min="11518" max="11518" width="7.42578125" style="27" bestFit="1" customWidth="1"/>
    <col min="11519" max="11519" width="5.42578125" style="27" bestFit="1" customWidth="1"/>
    <col min="11520" max="11520" width="7.42578125" style="27" bestFit="1" customWidth="1"/>
    <col min="11521" max="11521" width="6.42578125" style="27" bestFit="1" customWidth="1"/>
    <col min="11522" max="11523" width="5.42578125" style="27" bestFit="1" customWidth="1"/>
    <col min="11524" max="11524" width="7.42578125" style="27" bestFit="1" customWidth="1"/>
    <col min="11525" max="11526" width="5.42578125" style="27" bestFit="1" customWidth="1"/>
    <col min="11527" max="11527" width="7" style="27" customWidth="1"/>
    <col min="11528" max="11528" width="4.85546875" style="27" bestFit="1" customWidth="1"/>
    <col min="11529" max="11529" width="6" style="27" bestFit="1" customWidth="1"/>
    <col min="11530" max="11530" width="5.42578125" style="27" bestFit="1" customWidth="1"/>
    <col min="11531" max="11531" width="6.42578125" style="27" bestFit="1" customWidth="1"/>
    <col min="11532" max="11532" width="4.42578125" style="27" bestFit="1" customWidth="1"/>
    <col min="11533" max="11765" width="9.140625" style="27"/>
    <col min="11766" max="11766" width="29.85546875" style="27" bestFit="1" customWidth="1"/>
    <col min="11767" max="11767" width="5.28515625" style="27" bestFit="1" customWidth="1"/>
    <col min="11768" max="11768" width="9.140625" style="27"/>
    <col min="11769" max="11769" width="6.5703125" style="27" bestFit="1" customWidth="1"/>
    <col min="11770" max="11770" width="6.5703125" style="27" customWidth="1"/>
    <col min="11771" max="11772" width="7.42578125" style="27" bestFit="1" customWidth="1"/>
    <col min="11773" max="11773" width="5.42578125" style="27" bestFit="1" customWidth="1"/>
    <col min="11774" max="11774" width="7.42578125" style="27" bestFit="1" customWidth="1"/>
    <col min="11775" max="11775" width="5.42578125" style="27" bestFit="1" customWidth="1"/>
    <col min="11776" max="11776" width="7.42578125" style="27" bestFit="1" customWidth="1"/>
    <col min="11777" max="11777" width="6.42578125" style="27" bestFit="1" customWidth="1"/>
    <col min="11778" max="11779" width="5.42578125" style="27" bestFit="1" customWidth="1"/>
    <col min="11780" max="11780" width="7.42578125" style="27" bestFit="1" customWidth="1"/>
    <col min="11781" max="11782" width="5.42578125" style="27" bestFit="1" customWidth="1"/>
    <col min="11783" max="11783" width="7" style="27" customWidth="1"/>
    <col min="11784" max="11784" width="4.85546875" style="27" bestFit="1" customWidth="1"/>
    <col min="11785" max="11785" width="6" style="27" bestFit="1" customWidth="1"/>
    <col min="11786" max="11786" width="5.42578125" style="27" bestFit="1" customWidth="1"/>
    <col min="11787" max="11787" width="6.42578125" style="27" bestFit="1" customWidth="1"/>
    <col min="11788" max="11788" width="4.42578125" style="27" bestFit="1" customWidth="1"/>
    <col min="11789" max="12021" width="9.140625" style="27"/>
    <col min="12022" max="12022" width="29.85546875" style="27" bestFit="1" customWidth="1"/>
    <col min="12023" max="12023" width="5.28515625" style="27" bestFit="1" customWidth="1"/>
    <col min="12024" max="12024" width="9.140625" style="27"/>
    <col min="12025" max="12025" width="6.5703125" style="27" bestFit="1" customWidth="1"/>
    <col min="12026" max="12026" width="6.5703125" style="27" customWidth="1"/>
    <col min="12027" max="12028" width="7.42578125" style="27" bestFit="1" customWidth="1"/>
    <col min="12029" max="12029" width="5.42578125" style="27" bestFit="1" customWidth="1"/>
    <col min="12030" max="12030" width="7.42578125" style="27" bestFit="1" customWidth="1"/>
    <col min="12031" max="12031" width="5.42578125" style="27" bestFit="1" customWidth="1"/>
    <col min="12032" max="12032" width="7.42578125" style="27" bestFit="1" customWidth="1"/>
    <col min="12033" max="12033" width="6.42578125" style="27" bestFit="1" customWidth="1"/>
    <col min="12034" max="12035" width="5.42578125" style="27" bestFit="1" customWidth="1"/>
    <col min="12036" max="12036" width="7.42578125" style="27" bestFit="1" customWidth="1"/>
    <col min="12037" max="12038" width="5.42578125" style="27" bestFit="1" customWidth="1"/>
    <col min="12039" max="12039" width="7" style="27" customWidth="1"/>
    <col min="12040" max="12040" width="4.85546875" style="27" bestFit="1" customWidth="1"/>
    <col min="12041" max="12041" width="6" style="27" bestFit="1" customWidth="1"/>
    <col min="12042" max="12042" width="5.42578125" style="27" bestFit="1" customWidth="1"/>
    <col min="12043" max="12043" width="6.42578125" style="27" bestFit="1" customWidth="1"/>
    <col min="12044" max="12044" width="4.42578125" style="27" bestFit="1" customWidth="1"/>
    <col min="12045" max="12277" width="9.140625" style="27"/>
    <col min="12278" max="12278" width="29.85546875" style="27" bestFit="1" customWidth="1"/>
    <col min="12279" max="12279" width="5.28515625" style="27" bestFit="1" customWidth="1"/>
    <col min="12280" max="12280" width="9.140625" style="27"/>
    <col min="12281" max="12281" width="6.5703125" style="27" bestFit="1" customWidth="1"/>
    <col min="12282" max="12282" width="6.5703125" style="27" customWidth="1"/>
    <col min="12283" max="12284" width="7.42578125" style="27" bestFit="1" customWidth="1"/>
    <col min="12285" max="12285" width="5.42578125" style="27" bestFit="1" customWidth="1"/>
    <col min="12286" max="12286" width="7.42578125" style="27" bestFit="1" customWidth="1"/>
    <col min="12287" max="12287" width="5.42578125" style="27" bestFit="1" customWidth="1"/>
    <col min="12288" max="12288" width="7.42578125" style="27" bestFit="1" customWidth="1"/>
    <col min="12289" max="12289" width="6.42578125" style="27" bestFit="1" customWidth="1"/>
    <col min="12290" max="12291" width="5.42578125" style="27" bestFit="1" customWidth="1"/>
    <col min="12292" max="12292" width="7.42578125" style="27" bestFit="1" customWidth="1"/>
    <col min="12293" max="12294" width="5.42578125" style="27" bestFit="1" customWidth="1"/>
    <col min="12295" max="12295" width="7" style="27" customWidth="1"/>
    <col min="12296" max="12296" width="4.85546875" style="27" bestFit="1" customWidth="1"/>
    <col min="12297" max="12297" width="6" style="27" bestFit="1" customWidth="1"/>
    <col min="12298" max="12298" width="5.42578125" style="27" bestFit="1" customWidth="1"/>
    <col min="12299" max="12299" width="6.42578125" style="27" bestFit="1" customWidth="1"/>
    <col min="12300" max="12300" width="4.42578125" style="27" bestFit="1" customWidth="1"/>
    <col min="12301" max="12533" width="9.140625" style="27"/>
    <col min="12534" max="12534" width="29.85546875" style="27" bestFit="1" customWidth="1"/>
    <col min="12535" max="12535" width="5.28515625" style="27" bestFit="1" customWidth="1"/>
    <col min="12536" max="12536" width="9.140625" style="27"/>
    <col min="12537" max="12537" width="6.5703125" style="27" bestFit="1" customWidth="1"/>
    <col min="12538" max="12538" width="6.5703125" style="27" customWidth="1"/>
    <col min="12539" max="12540" width="7.42578125" style="27" bestFit="1" customWidth="1"/>
    <col min="12541" max="12541" width="5.42578125" style="27" bestFit="1" customWidth="1"/>
    <col min="12542" max="12542" width="7.42578125" style="27" bestFit="1" customWidth="1"/>
    <col min="12543" max="12543" width="5.42578125" style="27" bestFit="1" customWidth="1"/>
    <col min="12544" max="12544" width="7.42578125" style="27" bestFit="1" customWidth="1"/>
    <col min="12545" max="12545" width="6.42578125" style="27" bestFit="1" customWidth="1"/>
    <col min="12546" max="12547" width="5.42578125" style="27" bestFit="1" customWidth="1"/>
    <col min="12548" max="12548" width="7.42578125" style="27" bestFit="1" customWidth="1"/>
    <col min="12549" max="12550" width="5.42578125" style="27" bestFit="1" customWidth="1"/>
    <col min="12551" max="12551" width="7" style="27" customWidth="1"/>
    <col min="12552" max="12552" width="4.85546875" style="27" bestFit="1" customWidth="1"/>
    <col min="12553" max="12553" width="6" style="27" bestFit="1" customWidth="1"/>
    <col min="12554" max="12554" width="5.42578125" style="27" bestFit="1" customWidth="1"/>
    <col min="12555" max="12555" width="6.42578125" style="27" bestFit="1" customWidth="1"/>
    <col min="12556" max="12556" width="4.42578125" style="27" bestFit="1" customWidth="1"/>
    <col min="12557" max="12789" width="9.140625" style="27"/>
    <col min="12790" max="12790" width="29.85546875" style="27" bestFit="1" customWidth="1"/>
    <col min="12791" max="12791" width="5.28515625" style="27" bestFit="1" customWidth="1"/>
    <col min="12792" max="12792" width="9.140625" style="27"/>
    <col min="12793" max="12793" width="6.5703125" style="27" bestFit="1" customWidth="1"/>
    <col min="12794" max="12794" width="6.5703125" style="27" customWidth="1"/>
    <col min="12795" max="12796" width="7.42578125" style="27" bestFit="1" customWidth="1"/>
    <col min="12797" max="12797" width="5.42578125" style="27" bestFit="1" customWidth="1"/>
    <col min="12798" max="12798" width="7.42578125" style="27" bestFit="1" customWidth="1"/>
    <col min="12799" max="12799" width="5.42578125" style="27" bestFit="1" customWidth="1"/>
    <col min="12800" max="12800" width="7.42578125" style="27" bestFit="1" customWidth="1"/>
    <col min="12801" max="12801" width="6.42578125" style="27" bestFit="1" customWidth="1"/>
    <col min="12802" max="12803" width="5.42578125" style="27" bestFit="1" customWidth="1"/>
    <col min="12804" max="12804" width="7.42578125" style="27" bestFit="1" customWidth="1"/>
    <col min="12805" max="12806" width="5.42578125" style="27" bestFit="1" customWidth="1"/>
    <col min="12807" max="12807" width="7" style="27" customWidth="1"/>
    <col min="12808" max="12808" width="4.85546875" style="27" bestFit="1" customWidth="1"/>
    <col min="12809" max="12809" width="6" style="27" bestFit="1" customWidth="1"/>
    <col min="12810" max="12810" width="5.42578125" style="27" bestFit="1" customWidth="1"/>
    <col min="12811" max="12811" width="6.42578125" style="27" bestFit="1" customWidth="1"/>
    <col min="12812" max="12812" width="4.42578125" style="27" bestFit="1" customWidth="1"/>
    <col min="12813" max="13045" width="9.140625" style="27"/>
    <col min="13046" max="13046" width="29.85546875" style="27" bestFit="1" customWidth="1"/>
    <col min="13047" max="13047" width="5.28515625" style="27" bestFit="1" customWidth="1"/>
    <col min="13048" max="13048" width="9.140625" style="27"/>
    <col min="13049" max="13049" width="6.5703125" style="27" bestFit="1" customWidth="1"/>
    <col min="13050" max="13050" width="6.5703125" style="27" customWidth="1"/>
    <col min="13051" max="13052" width="7.42578125" style="27" bestFit="1" customWidth="1"/>
    <col min="13053" max="13053" width="5.42578125" style="27" bestFit="1" customWidth="1"/>
    <col min="13054" max="13054" width="7.42578125" style="27" bestFit="1" customWidth="1"/>
    <col min="13055" max="13055" width="5.42578125" style="27" bestFit="1" customWidth="1"/>
    <col min="13056" max="13056" width="7.42578125" style="27" bestFit="1" customWidth="1"/>
    <col min="13057" max="13057" width="6.42578125" style="27" bestFit="1" customWidth="1"/>
    <col min="13058" max="13059" width="5.42578125" style="27" bestFit="1" customWidth="1"/>
    <col min="13060" max="13060" width="7.42578125" style="27" bestFit="1" customWidth="1"/>
    <col min="13061" max="13062" width="5.42578125" style="27" bestFit="1" customWidth="1"/>
    <col min="13063" max="13063" width="7" style="27" customWidth="1"/>
    <col min="13064" max="13064" width="4.85546875" style="27" bestFit="1" customWidth="1"/>
    <col min="13065" max="13065" width="6" style="27" bestFit="1" customWidth="1"/>
    <col min="13066" max="13066" width="5.42578125" style="27" bestFit="1" customWidth="1"/>
    <col min="13067" max="13067" width="6.42578125" style="27" bestFit="1" customWidth="1"/>
    <col min="13068" max="13068" width="4.42578125" style="27" bestFit="1" customWidth="1"/>
    <col min="13069" max="13301" width="9.140625" style="27"/>
    <col min="13302" max="13302" width="29.85546875" style="27" bestFit="1" customWidth="1"/>
    <col min="13303" max="13303" width="5.28515625" style="27" bestFit="1" customWidth="1"/>
    <col min="13304" max="13304" width="9.140625" style="27"/>
    <col min="13305" max="13305" width="6.5703125" style="27" bestFit="1" customWidth="1"/>
    <col min="13306" max="13306" width="6.5703125" style="27" customWidth="1"/>
    <col min="13307" max="13308" width="7.42578125" style="27" bestFit="1" customWidth="1"/>
    <col min="13309" max="13309" width="5.42578125" style="27" bestFit="1" customWidth="1"/>
    <col min="13310" max="13310" width="7.42578125" style="27" bestFit="1" customWidth="1"/>
    <col min="13311" max="13311" width="5.42578125" style="27" bestFit="1" customWidth="1"/>
    <col min="13312" max="13312" width="7.42578125" style="27" bestFit="1" customWidth="1"/>
    <col min="13313" max="13313" width="6.42578125" style="27" bestFit="1" customWidth="1"/>
    <col min="13314" max="13315" width="5.42578125" style="27" bestFit="1" customWidth="1"/>
    <col min="13316" max="13316" width="7.42578125" style="27" bestFit="1" customWidth="1"/>
    <col min="13317" max="13318" width="5.42578125" style="27" bestFit="1" customWidth="1"/>
    <col min="13319" max="13319" width="7" style="27" customWidth="1"/>
    <col min="13320" max="13320" width="4.85546875" style="27" bestFit="1" customWidth="1"/>
    <col min="13321" max="13321" width="6" style="27" bestFit="1" customWidth="1"/>
    <col min="13322" max="13322" width="5.42578125" style="27" bestFit="1" customWidth="1"/>
    <col min="13323" max="13323" width="6.42578125" style="27" bestFit="1" customWidth="1"/>
    <col min="13324" max="13324" width="4.42578125" style="27" bestFit="1" customWidth="1"/>
    <col min="13325" max="13557" width="9.140625" style="27"/>
    <col min="13558" max="13558" width="29.85546875" style="27" bestFit="1" customWidth="1"/>
    <col min="13559" max="13559" width="5.28515625" style="27" bestFit="1" customWidth="1"/>
    <col min="13560" max="13560" width="9.140625" style="27"/>
    <col min="13561" max="13561" width="6.5703125" style="27" bestFit="1" customWidth="1"/>
    <col min="13562" max="13562" width="6.5703125" style="27" customWidth="1"/>
    <col min="13563" max="13564" width="7.42578125" style="27" bestFit="1" customWidth="1"/>
    <col min="13565" max="13565" width="5.42578125" style="27" bestFit="1" customWidth="1"/>
    <col min="13566" max="13566" width="7.42578125" style="27" bestFit="1" customWidth="1"/>
    <col min="13567" max="13567" width="5.42578125" style="27" bestFit="1" customWidth="1"/>
    <col min="13568" max="13568" width="7.42578125" style="27" bestFit="1" customWidth="1"/>
    <col min="13569" max="13569" width="6.42578125" style="27" bestFit="1" customWidth="1"/>
    <col min="13570" max="13571" width="5.42578125" style="27" bestFit="1" customWidth="1"/>
    <col min="13572" max="13572" width="7.42578125" style="27" bestFit="1" customWidth="1"/>
    <col min="13573" max="13574" width="5.42578125" style="27" bestFit="1" customWidth="1"/>
    <col min="13575" max="13575" width="7" style="27" customWidth="1"/>
    <col min="13576" max="13576" width="4.85546875" style="27" bestFit="1" customWidth="1"/>
    <col min="13577" max="13577" width="6" style="27" bestFit="1" customWidth="1"/>
    <col min="13578" max="13578" width="5.42578125" style="27" bestFit="1" customWidth="1"/>
    <col min="13579" max="13579" width="6.42578125" style="27" bestFit="1" customWidth="1"/>
    <col min="13580" max="13580" width="4.42578125" style="27" bestFit="1" customWidth="1"/>
    <col min="13581" max="13813" width="9.140625" style="27"/>
    <col min="13814" max="13814" width="29.85546875" style="27" bestFit="1" customWidth="1"/>
    <col min="13815" max="13815" width="5.28515625" style="27" bestFit="1" customWidth="1"/>
    <col min="13816" max="13816" width="9.140625" style="27"/>
    <col min="13817" max="13817" width="6.5703125" style="27" bestFit="1" customWidth="1"/>
    <col min="13818" max="13818" width="6.5703125" style="27" customWidth="1"/>
    <col min="13819" max="13820" width="7.42578125" style="27" bestFit="1" customWidth="1"/>
    <col min="13821" max="13821" width="5.42578125" style="27" bestFit="1" customWidth="1"/>
    <col min="13822" max="13822" width="7.42578125" style="27" bestFit="1" customWidth="1"/>
    <col min="13823" max="13823" width="5.42578125" style="27" bestFit="1" customWidth="1"/>
    <col min="13824" max="13824" width="7.42578125" style="27" bestFit="1" customWidth="1"/>
    <col min="13825" max="13825" width="6.42578125" style="27" bestFit="1" customWidth="1"/>
    <col min="13826" max="13827" width="5.42578125" style="27" bestFit="1" customWidth="1"/>
    <col min="13828" max="13828" width="7.42578125" style="27" bestFit="1" customWidth="1"/>
    <col min="13829" max="13830" width="5.42578125" style="27" bestFit="1" customWidth="1"/>
    <col min="13831" max="13831" width="7" style="27" customWidth="1"/>
    <col min="13832" max="13832" width="4.85546875" style="27" bestFit="1" customWidth="1"/>
    <col min="13833" max="13833" width="6" style="27" bestFit="1" customWidth="1"/>
    <col min="13834" max="13834" width="5.42578125" style="27" bestFit="1" customWidth="1"/>
    <col min="13835" max="13835" width="6.42578125" style="27" bestFit="1" customWidth="1"/>
    <col min="13836" max="13836" width="4.42578125" style="27" bestFit="1" customWidth="1"/>
    <col min="13837" max="14069" width="9.140625" style="27"/>
    <col min="14070" max="14070" width="29.85546875" style="27" bestFit="1" customWidth="1"/>
    <col min="14071" max="14071" width="5.28515625" style="27" bestFit="1" customWidth="1"/>
    <col min="14072" max="14072" width="9.140625" style="27"/>
    <col min="14073" max="14073" width="6.5703125" style="27" bestFit="1" customWidth="1"/>
    <col min="14074" max="14074" width="6.5703125" style="27" customWidth="1"/>
    <col min="14075" max="14076" width="7.42578125" style="27" bestFit="1" customWidth="1"/>
    <col min="14077" max="14077" width="5.42578125" style="27" bestFit="1" customWidth="1"/>
    <col min="14078" max="14078" width="7.42578125" style="27" bestFit="1" customWidth="1"/>
    <col min="14079" max="14079" width="5.42578125" style="27" bestFit="1" customWidth="1"/>
    <col min="14080" max="14080" width="7.42578125" style="27" bestFit="1" customWidth="1"/>
    <col min="14081" max="14081" width="6.42578125" style="27" bestFit="1" customWidth="1"/>
    <col min="14082" max="14083" width="5.42578125" style="27" bestFit="1" customWidth="1"/>
    <col min="14084" max="14084" width="7.42578125" style="27" bestFit="1" customWidth="1"/>
    <col min="14085" max="14086" width="5.42578125" style="27" bestFit="1" customWidth="1"/>
    <col min="14087" max="14087" width="7" style="27" customWidth="1"/>
    <col min="14088" max="14088" width="4.85546875" style="27" bestFit="1" customWidth="1"/>
    <col min="14089" max="14089" width="6" style="27" bestFit="1" customWidth="1"/>
    <col min="14090" max="14090" width="5.42578125" style="27" bestFit="1" customWidth="1"/>
    <col min="14091" max="14091" width="6.42578125" style="27" bestFit="1" customWidth="1"/>
    <col min="14092" max="14092" width="4.42578125" style="27" bestFit="1" customWidth="1"/>
    <col min="14093" max="14325" width="9.140625" style="27"/>
    <col min="14326" max="14326" width="29.85546875" style="27" bestFit="1" customWidth="1"/>
    <col min="14327" max="14327" width="5.28515625" style="27" bestFit="1" customWidth="1"/>
    <col min="14328" max="14328" width="9.140625" style="27"/>
    <col min="14329" max="14329" width="6.5703125" style="27" bestFit="1" customWidth="1"/>
    <col min="14330" max="14330" width="6.5703125" style="27" customWidth="1"/>
    <col min="14331" max="14332" width="7.42578125" style="27" bestFit="1" customWidth="1"/>
    <col min="14333" max="14333" width="5.42578125" style="27" bestFit="1" customWidth="1"/>
    <col min="14334" max="14334" width="7.42578125" style="27" bestFit="1" customWidth="1"/>
    <col min="14335" max="14335" width="5.42578125" style="27" bestFit="1" customWidth="1"/>
    <col min="14336" max="14336" width="7.42578125" style="27" bestFit="1" customWidth="1"/>
    <col min="14337" max="14337" width="6.42578125" style="27" bestFit="1" customWidth="1"/>
    <col min="14338" max="14339" width="5.42578125" style="27" bestFit="1" customWidth="1"/>
    <col min="14340" max="14340" width="7.42578125" style="27" bestFit="1" customWidth="1"/>
    <col min="14341" max="14342" width="5.42578125" style="27" bestFit="1" customWidth="1"/>
    <col min="14343" max="14343" width="7" style="27" customWidth="1"/>
    <col min="14344" max="14344" width="4.85546875" style="27" bestFit="1" customWidth="1"/>
    <col min="14345" max="14345" width="6" style="27" bestFit="1" customWidth="1"/>
    <col min="14346" max="14346" width="5.42578125" style="27" bestFit="1" customWidth="1"/>
    <col min="14347" max="14347" width="6.42578125" style="27" bestFit="1" customWidth="1"/>
    <col min="14348" max="14348" width="4.42578125" style="27" bestFit="1" customWidth="1"/>
    <col min="14349" max="14581" width="9.140625" style="27"/>
    <col min="14582" max="14582" width="29.85546875" style="27" bestFit="1" customWidth="1"/>
    <col min="14583" max="14583" width="5.28515625" style="27" bestFit="1" customWidth="1"/>
    <col min="14584" max="14584" width="9.140625" style="27"/>
    <col min="14585" max="14585" width="6.5703125" style="27" bestFit="1" customWidth="1"/>
    <col min="14586" max="14586" width="6.5703125" style="27" customWidth="1"/>
    <col min="14587" max="14588" width="7.42578125" style="27" bestFit="1" customWidth="1"/>
    <col min="14589" max="14589" width="5.42578125" style="27" bestFit="1" customWidth="1"/>
    <col min="14590" max="14590" width="7.42578125" style="27" bestFit="1" customWidth="1"/>
    <col min="14591" max="14591" width="5.42578125" style="27" bestFit="1" customWidth="1"/>
    <col min="14592" max="14592" width="7.42578125" style="27" bestFit="1" customWidth="1"/>
    <col min="14593" max="14593" width="6.42578125" style="27" bestFit="1" customWidth="1"/>
    <col min="14594" max="14595" width="5.42578125" style="27" bestFit="1" customWidth="1"/>
    <col min="14596" max="14596" width="7.42578125" style="27" bestFit="1" customWidth="1"/>
    <col min="14597" max="14598" width="5.42578125" style="27" bestFit="1" customWidth="1"/>
    <col min="14599" max="14599" width="7" style="27" customWidth="1"/>
    <col min="14600" max="14600" width="4.85546875" style="27" bestFit="1" customWidth="1"/>
    <col min="14601" max="14601" width="6" style="27" bestFit="1" customWidth="1"/>
    <col min="14602" max="14602" width="5.42578125" style="27" bestFit="1" customWidth="1"/>
    <col min="14603" max="14603" width="6.42578125" style="27" bestFit="1" customWidth="1"/>
    <col min="14604" max="14604" width="4.42578125" style="27" bestFit="1" customWidth="1"/>
    <col min="14605" max="14837" width="9.140625" style="27"/>
    <col min="14838" max="14838" width="29.85546875" style="27" bestFit="1" customWidth="1"/>
    <col min="14839" max="14839" width="5.28515625" style="27" bestFit="1" customWidth="1"/>
    <col min="14840" max="14840" width="9.140625" style="27"/>
    <col min="14841" max="14841" width="6.5703125" style="27" bestFit="1" customWidth="1"/>
    <col min="14842" max="14842" width="6.5703125" style="27" customWidth="1"/>
    <col min="14843" max="14844" width="7.42578125" style="27" bestFit="1" customWidth="1"/>
    <col min="14845" max="14845" width="5.42578125" style="27" bestFit="1" customWidth="1"/>
    <col min="14846" max="14846" width="7.42578125" style="27" bestFit="1" customWidth="1"/>
    <col min="14847" max="14847" width="5.42578125" style="27" bestFit="1" customWidth="1"/>
    <col min="14848" max="14848" width="7.42578125" style="27" bestFit="1" customWidth="1"/>
    <col min="14849" max="14849" width="6.42578125" style="27" bestFit="1" customWidth="1"/>
    <col min="14850" max="14851" width="5.42578125" style="27" bestFit="1" customWidth="1"/>
    <col min="14852" max="14852" width="7.42578125" style="27" bestFit="1" customWidth="1"/>
    <col min="14853" max="14854" width="5.42578125" style="27" bestFit="1" customWidth="1"/>
    <col min="14855" max="14855" width="7" style="27" customWidth="1"/>
    <col min="14856" max="14856" width="4.85546875" style="27" bestFit="1" customWidth="1"/>
    <col min="14857" max="14857" width="6" style="27" bestFit="1" customWidth="1"/>
    <col min="14858" max="14858" width="5.42578125" style="27" bestFit="1" customWidth="1"/>
    <col min="14859" max="14859" width="6.42578125" style="27" bestFit="1" customWidth="1"/>
    <col min="14860" max="14860" width="4.42578125" style="27" bestFit="1" customWidth="1"/>
    <col min="14861" max="15093" width="9.140625" style="27"/>
    <col min="15094" max="15094" width="29.85546875" style="27" bestFit="1" customWidth="1"/>
    <col min="15095" max="15095" width="5.28515625" style="27" bestFit="1" customWidth="1"/>
    <col min="15096" max="15096" width="9.140625" style="27"/>
    <col min="15097" max="15097" width="6.5703125" style="27" bestFit="1" customWidth="1"/>
    <col min="15098" max="15098" width="6.5703125" style="27" customWidth="1"/>
    <col min="15099" max="15100" width="7.42578125" style="27" bestFit="1" customWidth="1"/>
    <col min="15101" max="15101" width="5.42578125" style="27" bestFit="1" customWidth="1"/>
    <col min="15102" max="15102" width="7.42578125" style="27" bestFit="1" customWidth="1"/>
    <col min="15103" max="15103" width="5.42578125" style="27" bestFit="1" customWidth="1"/>
    <col min="15104" max="15104" width="7.42578125" style="27" bestFit="1" customWidth="1"/>
    <col min="15105" max="15105" width="6.42578125" style="27" bestFit="1" customWidth="1"/>
    <col min="15106" max="15107" width="5.42578125" style="27" bestFit="1" customWidth="1"/>
    <col min="15108" max="15108" width="7.42578125" style="27" bestFit="1" customWidth="1"/>
    <col min="15109" max="15110" width="5.42578125" style="27" bestFit="1" customWidth="1"/>
    <col min="15111" max="15111" width="7" style="27" customWidth="1"/>
    <col min="15112" max="15112" width="4.85546875" style="27" bestFit="1" customWidth="1"/>
    <col min="15113" max="15113" width="6" style="27" bestFit="1" customWidth="1"/>
    <col min="15114" max="15114" width="5.42578125" style="27" bestFit="1" customWidth="1"/>
    <col min="15115" max="15115" width="6.42578125" style="27" bestFit="1" customWidth="1"/>
    <col min="15116" max="15116" width="4.42578125" style="27" bestFit="1" customWidth="1"/>
    <col min="15117" max="15349" width="9.140625" style="27"/>
    <col min="15350" max="15350" width="29.85546875" style="27" bestFit="1" customWidth="1"/>
    <col min="15351" max="15351" width="5.28515625" style="27" bestFit="1" customWidth="1"/>
    <col min="15352" max="15352" width="9.140625" style="27"/>
    <col min="15353" max="15353" width="6.5703125" style="27" bestFit="1" customWidth="1"/>
    <col min="15354" max="15354" width="6.5703125" style="27" customWidth="1"/>
    <col min="15355" max="15356" width="7.42578125" style="27" bestFit="1" customWidth="1"/>
    <col min="15357" max="15357" width="5.42578125" style="27" bestFit="1" customWidth="1"/>
    <col min="15358" max="15358" width="7.42578125" style="27" bestFit="1" customWidth="1"/>
    <col min="15359" max="15359" width="5.42578125" style="27" bestFit="1" customWidth="1"/>
    <col min="15360" max="15360" width="7.42578125" style="27" bestFit="1" customWidth="1"/>
    <col min="15361" max="15361" width="6.42578125" style="27" bestFit="1" customWidth="1"/>
    <col min="15362" max="15363" width="5.42578125" style="27" bestFit="1" customWidth="1"/>
    <col min="15364" max="15364" width="7.42578125" style="27" bestFit="1" customWidth="1"/>
    <col min="15365" max="15366" width="5.42578125" style="27" bestFit="1" customWidth="1"/>
    <col min="15367" max="15367" width="7" style="27" customWidth="1"/>
    <col min="15368" max="15368" width="4.85546875" style="27" bestFit="1" customWidth="1"/>
    <col min="15369" max="15369" width="6" style="27" bestFit="1" customWidth="1"/>
    <col min="15370" max="15370" width="5.42578125" style="27" bestFit="1" customWidth="1"/>
    <col min="15371" max="15371" width="6.42578125" style="27" bestFit="1" customWidth="1"/>
    <col min="15372" max="15372" width="4.42578125" style="27" bestFit="1" customWidth="1"/>
    <col min="15373" max="15605" width="9.140625" style="27"/>
    <col min="15606" max="15606" width="29.85546875" style="27" bestFit="1" customWidth="1"/>
    <col min="15607" max="15607" width="5.28515625" style="27" bestFit="1" customWidth="1"/>
    <col min="15608" max="15608" width="9.140625" style="27"/>
    <col min="15609" max="15609" width="6.5703125" style="27" bestFit="1" customWidth="1"/>
    <col min="15610" max="15610" width="6.5703125" style="27" customWidth="1"/>
    <col min="15611" max="15612" width="7.42578125" style="27" bestFit="1" customWidth="1"/>
    <col min="15613" max="15613" width="5.42578125" style="27" bestFit="1" customWidth="1"/>
    <col min="15614" max="15614" width="7.42578125" style="27" bestFit="1" customWidth="1"/>
    <col min="15615" max="15615" width="5.42578125" style="27" bestFit="1" customWidth="1"/>
    <col min="15616" max="15616" width="7.42578125" style="27" bestFit="1" customWidth="1"/>
    <col min="15617" max="15617" width="6.42578125" style="27" bestFit="1" customWidth="1"/>
    <col min="15618" max="15619" width="5.42578125" style="27" bestFit="1" customWidth="1"/>
    <col min="15620" max="15620" width="7.42578125" style="27" bestFit="1" customWidth="1"/>
    <col min="15621" max="15622" width="5.42578125" style="27" bestFit="1" customWidth="1"/>
    <col min="15623" max="15623" width="7" style="27" customWidth="1"/>
    <col min="15624" max="15624" width="4.85546875" style="27" bestFit="1" customWidth="1"/>
    <col min="15625" max="15625" width="6" style="27" bestFit="1" customWidth="1"/>
    <col min="15626" max="15626" width="5.42578125" style="27" bestFit="1" customWidth="1"/>
    <col min="15627" max="15627" width="6.42578125" style="27" bestFit="1" customWidth="1"/>
    <col min="15628" max="15628" width="4.42578125" style="27" bestFit="1" customWidth="1"/>
    <col min="15629" max="15861" width="9.140625" style="27"/>
    <col min="15862" max="15862" width="29.85546875" style="27" bestFit="1" customWidth="1"/>
    <col min="15863" max="15863" width="5.28515625" style="27" bestFit="1" customWidth="1"/>
    <col min="15864" max="15864" width="9.140625" style="27"/>
    <col min="15865" max="15865" width="6.5703125" style="27" bestFit="1" customWidth="1"/>
    <col min="15866" max="15866" width="6.5703125" style="27" customWidth="1"/>
    <col min="15867" max="15868" width="7.42578125" style="27" bestFit="1" customWidth="1"/>
    <col min="15869" max="15869" width="5.42578125" style="27" bestFit="1" customWidth="1"/>
    <col min="15870" max="15870" width="7.42578125" style="27" bestFit="1" customWidth="1"/>
    <col min="15871" max="15871" width="5.42578125" style="27" bestFit="1" customWidth="1"/>
    <col min="15872" max="15872" width="7.42578125" style="27" bestFit="1" customWidth="1"/>
    <col min="15873" max="15873" width="6.42578125" style="27" bestFit="1" customWidth="1"/>
    <col min="15874" max="15875" width="5.42578125" style="27" bestFit="1" customWidth="1"/>
    <col min="15876" max="15876" width="7.42578125" style="27" bestFit="1" customWidth="1"/>
    <col min="15877" max="15878" width="5.42578125" style="27" bestFit="1" customWidth="1"/>
    <col min="15879" max="15879" width="7" style="27" customWidth="1"/>
    <col min="15880" max="15880" width="4.85546875" style="27" bestFit="1" customWidth="1"/>
    <col min="15881" max="15881" width="6" style="27" bestFit="1" customWidth="1"/>
    <col min="15882" max="15882" width="5.42578125" style="27" bestFit="1" customWidth="1"/>
    <col min="15883" max="15883" width="6.42578125" style="27" bestFit="1" customWidth="1"/>
    <col min="15884" max="15884" width="4.42578125" style="27" bestFit="1" customWidth="1"/>
    <col min="15885" max="16117" width="9.140625" style="27"/>
    <col min="16118" max="16118" width="29.85546875" style="27" bestFit="1" customWidth="1"/>
    <col min="16119" max="16119" width="5.28515625" style="27" bestFit="1" customWidth="1"/>
    <col min="16120" max="16120" width="9.140625" style="27"/>
    <col min="16121" max="16121" width="6.5703125" style="27" bestFit="1" customWidth="1"/>
    <col min="16122" max="16122" width="6.5703125" style="27" customWidth="1"/>
    <col min="16123" max="16124" width="7.42578125" style="27" bestFit="1" customWidth="1"/>
    <col min="16125" max="16125" width="5.42578125" style="27" bestFit="1" customWidth="1"/>
    <col min="16126" max="16126" width="7.42578125" style="27" bestFit="1" customWidth="1"/>
    <col min="16127" max="16127" width="5.42578125" style="27" bestFit="1" customWidth="1"/>
    <col min="16128" max="16128" width="7.42578125" style="27" bestFit="1" customWidth="1"/>
    <col min="16129" max="16129" width="6.42578125" style="27" bestFit="1" customWidth="1"/>
    <col min="16130" max="16131" width="5.42578125" style="27" bestFit="1" customWidth="1"/>
    <col min="16132" max="16132" width="7.42578125" style="27" bestFit="1" customWidth="1"/>
    <col min="16133" max="16134" width="5.42578125" style="27" bestFit="1" customWidth="1"/>
    <col min="16135" max="16135" width="7" style="27" customWidth="1"/>
    <col min="16136" max="16136" width="4.85546875" style="27" bestFit="1" customWidth="1"/>
    <col min="16137" max="16137" width="6" style="27" bestFit="1" customWidth="1"/>
    <col min="16138" max="16138" width="5.42578125" style="27" bestFit="1" customWidth="1"/>
    <col min="16139" max="16139" width="6.42578125" style="27" bestFit="1" customWidth="1"/>
    <col min="16140" max="16140" width="4.42578125" style="27" bestFit="1" customWidth="1"/>
    <col min="16141" max="16384" width="9.140625" style="27"/>
  </cols>
  <sheetData>
    <row r="1" spans="1:12">
      <c r="A1" s="289" t="s">
        <v>345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3" spans="1:12" s="233" customFormat="1" ht="106.5">
      <c r="A3" s="229" t="s">
        <v>305</v>
      </c>
      <c r="B3" s="229" t="s">
        <v>306</v>
      </c>
      <c r="C3" s="229" t="s">
        <v>292</v>
      </c>
      <c r="D3" s="230" t="s">
        <v>221</v>
      </c>
      <c r="E3" s="231" t="s">
        <v>141</v>
      </c>
      <c r="F3" s="231" t="s">
        <v>260</v>
      </c>
      <c r="G3" s="231" t="s">
        <v>307</v>
      </c>
      <c r="H3" s="231" t="s">
        <v>21</v>
      </c>
      <c r="I3" s="231" t="s">
        <v>22</v>
      </c>
      <c r="J3" s="232" t="s">
        <v>308</v>
      </c>
      <c r="K3" s="231" t="s">
        <v>309</v>
      </c>
      <c r="L3" s="232" t="s">
        <v>310</v>
      </c>
    </row>
    <row r="4" spans="1:12" s="236" customFormat="1" ht="12.75">
      <c r="A4" s="122" t="s">
        <v>311</v>
      </c>
      <c r="B4" s="234"/>
      <c r="C4" s="234"/>
      <c r="D4" s="126"/>
      <c r="E4" s="235">
        <v>5002</v>
      </c>
      <c r="F4" s="235">
        <v>5005</v>
      </c>
      <c r="G4" s="235">
        <v>506</v>
      </c>
      <c r="H4" s="235">
        <v>5500</v>
      </c>
      <c r="I4" s="235">
        <v>5504</v>
      </c>
      <c r="J4" s="235">
        <v>5511</v>
      </c>
      <c r="K4" s="235">
        <v>5515</v>
      </c>
      <c r="L4" s="235">
        <v>5525</v>
      </c>
    </row>
    <row r="5" spans="1:12" ht="26.25">
      <c r="A5" s="120" t="s">
        <v>312</v>
      </c>
      <c r="B5" s="237" t="s">
        <v>44</v>
      </c>
      <c r="C5" s="237">
        <v>23</v>
      </c>
      <c r="D5" s="238">
        <f>SUM(E5:L5)</f>
        <v>6667</v>
      </c>
      <c r="E5" s="238">
        <f t="shared" ref="E5:L5" si="0">SUM(E6:E7)</f>
        <v>5055</v>
      </c>
      <c r="F5" s="238">
        <f t="shared" si="0"/>
        <v>0</v>
      </c>
      <c r="G5" s="238">
        <f t="shared" si="0"/>
        <v>1612</v>
      </c>
      <c r="H5" s="238">
        <f t="shared" si="0"/>
        <v>0</v>
      </c>
      <c r="I5" s="238">
        <f t="shared" si="0"/>
        <v>0</v>
      </c>
      <c r="J5" s="238">
        <f t="shared" si="0"/>
        <v>0</v>
      </c>
      <c r="K5" s="238">
        <f t="shared" si="0"/>
        <v>0</v>
      </c>
      <c r="L5" s="238">
        <f t="shared" si="0"/>
        <v>0</v>
      </c>
    </row>
    <row r="6" spans="1:12">
      <c r="A6" s="239" t="s">
        <v>313</v>
      </c>
      <c r="B6" s="240"/>
      <c r="C6" s="240"/>
      <c r="D6" s="238">
        <f>SUM(E6:L6)</f>
        <v>3289</v>
      </c>
      <c r="E6" s="241">
        <v>2514</v>
      </c>
      <c r="F6" s="241"/>
      <c r="G6" s="241">
        <v>775</v>
      </c>
      <c r="H6" s="241"/>
      <c r="I6" s="241"/>
      <c r="J6" s="241"/>
      <c r="K6" s="241"/>
      <c r="L6" s="241"/>
    </row>
    <row r="7" spans="1:12">
      <c r="A7" s="239" t="s">
        <v>314</v>
      </c>
      <c r="B7" s="240"/>
      <c r="C7" s="240"/>
      <c r="D7" s="238">
        <f>SUM(E7:L7)</f>
        <v>3378</v>
      </c>
      <c r="E7" s="241">
        <v>2541</v>
      </c>
      <c r="F7" s="241"/>
      <c r="G7" s="241">
        <v>837</v>
      </c>
      <c r="H7" s="241"/>
      <c r="I7" s="241"/>
      <c r="J7" s="241"/>
      <c r="K7" s="241"/>
      <c r="L7" s="241"/>
    </row>
    <row r="8" spans="1:12" ht="26.25">
      <c r="A8" s="120" t="s">
        <v>315</v>
      </c>
      <c r="B8" s="237" t="s">
        <v>45</v>
      </c>
      <c r="C8" s="237">
        <v>23</v>
      </c>
      <c r="D8" s="238">
        <f t="shared" ref="D8:L8" si="1">SUM(D9:D10)</f>
        <v>24557</v>
      </c>
      <c r="E8" s="238">
        <f t="shared" si="1"/>
        <v>2600</v>
      </c>
      <c r="F8" s="238">
        <f t="shared" si="1"/>
        <v>0</v>
      </c>
      <c r="G8" s="238">
        <f t="shared" si="1"/>
        <v>1352</v>
      </c>
      <c r="H8" s="238">
        <f t="shared" si="1"/>
        <v>0</v>
      </c>
      <c r="I8" s="238">
        <f t="shared" si="1"/>
        <v>1800</v>
      </c>
      <c r="J8" s="238">
        <f t="shared" si="1"/>
        <v>8348</v>
      </c>
      <c r="K8" s="238">
        <f t="shared" si="1"/>
        <v>3848</v>
      </c>
      <c r="L8" s="238">
        <f t="shared" si="1"/>
        <v>6609</v>
      </c>
    </row>
    <row r="9" spans="1:12">
      <c r="A9" s="239" t="s">
        <v>211</v>
      </c>
      <c r="B9" s="240"/>
      <c r="C9" s="240"/>
      <c r="D9" s="238">
        <f t="shared" ref="D9:D14" si="2">SUM(E9:L9)</f>
        <v>509</v>
      </c>
      <c r="E9" s="241"/>
      <c r="F9" s="241"/>
      <c r="G9" s="241"/>
      <c r="H9" s="241"/>
      <c r="I9" s="241"/>
      <c r="J9" s="241"/>
      <c r="K9" s="241"/>
      <c r="L9" s="241">
        <v>509</v>
      </c>
    </row>
    <row r="10" spans="1:12">
      <c r="A10" s="239" t="s">
        <v>210</v>
      </c>
      <c r="B10" s="240"/>
      <c r="C10" s="240"/>
      <c r="D10" s="238">
        <f t="shared" si="2"/>
        <v>24048</v>
      </c>
      <c r="E10" s="241">
        <v>2600</v>
      </c>
      <c r="F10" s="241"/>
      <c r="G10" s="241">
        <v>1352</v>
      </c>
      <c r="H10" s="241"/>
      <c r="I10" s="241">
        <v>1800</v>
      </c>
      <c r="J10" s="241">
        <v>8348</v>
      </c>
      <c r="K10" s="241">
        <f>3848</f>
        <v>3848</v>
      </c>
      <c r="L10" s="241">
        <v>6100</v>
      </c>
    </row>
    <row r="11" spans="1:12" s="242" customFormat="1" ht="12.75">
      <c r="A11" s="120" t="s">
        <v>316</v>
      </c>
      <c r="B11" s="237" t="s">
        <v>47</v>
      </c>
      <c r="C11" s="237"/>
      <c r="D11" s="238">
        <f t="shared" si="2"/>
        <v>17007</v>
      </c>
      <c r="E11" s="238">
        <f t="shared" ref="E11:L11" si="3">SUM(E12:E14)</f>
        <v>0</v>
      </c>
      <c r="F11" s="238">
        <f t="shared" si="3"/>
        <v>2768</v>
      </c>
      <c r="G11" s="238">
        <f t="shared" si="3"/>
        <v>936</v>
      </c>
      <c r="H11" s="238">
        <f t="shared" si="3"/>
        <v>2000</v>
      </c>
      <c r="I11" s="238">
        <f t="shared" si="3"/>
        <v>2000</v>
      </c>
      <c r="J11" s="238">
        <f t="shared" si="3"/>
        <v>0</v>
      </c>
      <c r="K11" s="238">
        <f t="shared" si="3"/>
        <v>1000</v>
      </c>
      <c r="L11" s="238">
        <f t="shared" si="3"/>
        <v>8303</v>
      </c>
    </row>
    <row r="12" spans="1:12" s="242" customFormat="1" ht="12.75">
      <c r="A12" s="243" t="s">
        <v>216</v>
      </c>
      <c r="B12" s="240"/>
      <c r="C12" s="240">
        <v>23</v>
      </c>
      <c r="D12" s="238">
        <f t="shared" si="2"/>
        <v>9202</v>
      </c>
      <c r="E12" s="241"/>
      <c r="F12" s="241">
        <v>900</v>
      </c>
      <c r="G12" s="241">
        <v>304</v>
      </c>
      <c r="H12" s="241">
        <v>2000</v>
      </c>
      <c r="I12" s="241">
        <v>2000</v>
      </c>
      <c r="J12" s="241"/>
      <c r="K12" s="241">
        <v>1000</v>
      </c>
      <c r="L12" s="241">
        <v>2998</v>
      </c>
    </row>
    <row r="13" spans="1:12" s="242" customFormat="1" ht="12.75">
      <c r="A13" s="243" t="s">
        <v>317</v>
      </c>
      <c r="B13" s="240"/>
      <c r="C13" s="240">
        <v>23</v>
      </c>
      <c r="D13" s="238">
        <f t="shared" si="2"/>
        <v>5305</v>
      </c>
      <c r="E13" s="241"/>
      <c r="F13" s="241"/>
      <c r="G13" s="241"/>
      <c r="H13" s="241"/>
      <c r="I13" s="241"/>
      <c r="J13" s="241"/>
      <c r="K13" s="241"/>
      <c r="L13" s="241">
        <v>5305</v>
      </c>
    </row>
    <row r="14" spans="1:12" s="242" customFormat="1" ht="12.75">
      <c r="A14" s="243" t="s">
        <v>317</v>
      </c>
      <c r="B14" s="240"/>
      <c r="C14" s="240">
        <v>21</v>
      </c>
      <c r="D14" s="238">
        <f t="shared" si="2"/>
        <v>2500</v>
      </c>
      <c r="E14" s="241"/>
      <c r="F14" s="241">
        <v>1868</v>
      </c>
      <c r="G14" s="241">
        <v>632</v>
      </c>
      <c r="H14" s="241"/>
      <c r="I14" s="241"/>
      <c r="J14" s="241"/>
      <c r="K14" s="241"/>
      <c r="L14" s="241"/>
    </row>
    <row r="15" spans="1:12">
      <c r="A15" s="244"/>
      <c r="B15" s="245"/>
      <c r="C15" s="245"/>
      <c r="D15" s="246"/>
      <c r="E15" s="247"/>
      <c r="F15" s="247"/>
      <c r="G15" s="247"/>
      <c r="H15" s="247"/>
      <c r="I15" s="247"/>
      <c r="J15" s="247"/>
      <c r="K15" s="247"/>
      <c r="L15" s="247"/>
    </row>
    <row r="16" spans="1:12">
      <c r="A16" s="248" t="s">
        <v>18</v>
      </c>
      <c r="B16" s="245"/>
      <c r="C16" s="245"/>
      <c r="D16" s="246"/>
      <c r="E16" s="247"/>
      <c r="F16" s="247"/>
      <c r="G16" s="247"/>
      <c r="H16" s="247"/>
      <c r="I16" s="247"/>
      <c r="J16" s="247"/>
      <c r="K16" s="247"/>
      <c r="L16" s="247"/>
    </row>
    <row r="17" spans="1:4">
      <c r="A17" s="26"/>
    </row>
    <row r="18" spans="1:4">
      <c r="A18" s="40" t="s">
        <v>19</v>
      </c>
    </row>
    <row r="19" spans="1:4">
      <c r="A19" s="40" t="s">
        <v>20</v>
      </c>
      <c r="D19" s="249"/>
    </row>
    <row r="20" spans="1:4">
      <c r="A20" s="26"/>
      <c r="D20" s="249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firstPageNumber="13" orientation="landscape" useFirstPageNumber="1" r:id="rId1"/>
  <headerFooter>
    <oddHeader>&amp;RLisa 5
Tartu Linnavalitsuse 26.05.2015. a 
korralduse nr juurde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F39"/>
  <sheetViews>
    <sheetView workbookViewId="0">
      <selection activeCell="K14" sqref="K14"/>
    </sheetView>
  </sheetViews>
  <sheetFormatPr defaultRowHeight="15"/>
  <cols>
    <col min="2" max="2" width="41.5703125" bestFit="1" customWidth="1"/>
    <col min="4" max="4" width="10.28515625" customWidth="1"/>
  </cols>
  <sheetData>
    <row r="2" spans="1:6">
      <c r="A2" s="266" t="s">
        <v>218</v>
      </c>
      <c r="B2" s="266"/>
      <c r="C2" s="266"/>
      <c r="D2" s="266"/>
      <c r="E2" s="266"/>
      <c r="F2" s="27"/>
    </row>
    <row r="3" spans="1:6">
      <c r="A3" s="266" t="s">
        <v>30</v>
      </c>
      <c r="B3" s="266"/>
      <c r="C3" s="266"/>
      <c r="D3" s="266"/>
      <c r="E3" s="266"/>
      <c r="F3" s="27"/>
    </row>
    <row r="5" spans="1:6" ht="30">
      <c r="A5" s="29" t="s">
        <v>31</v>
      </c>
      <c r="B5" s="30" t="s">
        <v>32</v>
      </c>
      <c r="C5" s="30" t="s">
        <v>2</v>
      </c>
      <c r="D5" s="29" t="s">
        <v>33</v>
      </c>
      <c r="E5" s="29" t="s">
        <v>34</v>
      </c>
      <c r="F5" s="27"/>
    </row>
    <row r="6" spans="1:6">
      <c r="A6" s="294" t="s">
        <v>35</v>
      </c>
      <c r="B6" s="295"/>
      <c r="C6" s="30"/>
      <c r="D6" s="31" t="s">
        <v>36</v>
      </c>
      <c r="E6" s="42">
        <f>SUM(E7)</f>
        <v>15000</v>
      </c>
      <c r="F6" s="27"/>
    </row>
    <row r="7" spans="1:6">
      <c r="A7" s="29"/>
      <c r="B7" s="39" t="s">
        <v>48</v>
      </c>
      <c r="C7" s="35" t="s">
        <v>37</v>
      </c>
      <c r="D7" s="34">
        <v>4502</v>
      </c>
      <c r="E7" s="41">
        <v>15000</v>
      </c>
      <c r="F7" s="27"/>
    </row>
    <row r="8" spans="1:6" s="27" customFormat="1">
      <c r="A8" s="291" t="s">
        <v>337</v>
      </c>
      <c r="B8" s="292"/>
      <c r="C8" s="35"/>
      <c r="D8" s="31" t="s">
        <v>36</v>
      </c>
      <c r="E8" s="252">
        <f>SUM(E9)</f>
        <v>25000</v>
      </c>
    </row>
    <row r="9" spans="1:6" s="27" customFormat="1">
      <c r="A9" s="251"/>
      <c r="B9" s="34" t="s">
        <v>39</v>
      </c>
      <c r="C9" s="35"/>
      <c r="D9" s="34">
        <v>4500</v>
      </c>
      <c r="E9" s="38">
        <v>25000</v>
      </c>
    </row>
    <row r="10" spans="1:6" s="27" customFormat="1">
      <c r="A10" s="291" t="s">
        <v>257</v>
      </c>
      <c r="B10" s="292"/>
      <c r="C10" s="37"/>
      <c r="D10" s="31" t="s">
        <v>36</v>
      </c>
      <c r="E10" s="32">
        <f>SUM(E11)</f>
        <v>9000</v>
      </c>
    </row>
    <row r="11" spans="1:6" s="27" customFormat="1">
      <c r="A11" s="33"/>
      <c r="B11" s="34" t="s">
        <v>303</v>
      </c>
      <c r="C11" s="35" t="s">
        <v>13</v>
      </c>
      <c r="D11" s="34">
        <v>4502</v>
      </c>
      <c r="E11" s="36">
        <v>9000</v>
      </c>
    </row>
    <row r="12" spans="1:6">
      <c r="A12" s="293" t="s">
        <v>26</v>
      </c>
      <c r="B12" s="293"/>
      <c r="C12" s="37"/>
      <c r="D12" s="31" t="s">
        <v>36</v>
      </c>
      <c r="E12" s="32">
        <f>SUM(E13:E21)</f>
        <v>95429</v>
      </c>
      <c r="F12" s="27"/>
    </row>
    <row r="13" spans="1:6">
      <c r="A13" s="33"/>
      <c r="B13" s="34" t="s">
        <v>60</v>
      </c>
      <c r="C13" s="35" t="s">
        <v>41</v>
      </c>
      <c r="D13" s="34">
        <v>4500</v>
      </c>
      <c r="E13" s="36">
        <v>9000</v>
      </c>
      <c r="F13" s="27"/>
    </row>
    <row r="14" spans="1:6">
      <c r="A14" s="33"/>
      <c r="B14" s="34" t="s">
        <v>40</v>
      </c>
      <c r="C14" s="35" t="s">
        <v>41</v>
      </c>
      <c r="D14" s="34">
        <v>4502</v>
      </c>
      <c r="E14" s="36">
        <v>8029</v>
      </c>
      <c r="F14" s="27"/>
    </row>
    <row r="15" spans="1:6">
      <c r="A15" s="33"/>
      <c r="B15" s="34" t="s">
        <v>63</v>
      </c>
      <c r="C15" s="35" t="s">
        <v>43</v>
      </c>
      <c r="D15" s="34">
        <v>4500</v>
      </c>
      <c r="E15" s="36">
        <v>3400</v>
      </c>
      <c r="F15" s="27"/>
    </row>
    <row r="16" spans="1:6">
      <c r="A16" s="33"/>
      <c r="B16" s="34" t="s">
        <v>42</v>
      </c>
      <c r="C16" s="35" t="s">
        <v>43</v>
      </c>
      <c r="D16" s="34">
        <v>4502</v>
      </c>
      <c r="E16" s="36">
        <v>30000</v>
      </c>
      <c r="F16" s="27"/>
    </row>
    <row r="17" spans="1:6">
      <c r="A17" s="33"/>
      <c r="B17" s="43" t="s">
        <v>64</v>
      </c>
      <c r="C17" s="44" t="s">
        <v>65</v>
      </c>
      <c r="D17" s="43">
        <v>4500</v>
      </c>
      <c r="E17" s="38">
        <v>8000</v>
      </c>
      <c r="F17" s="27"/>
    </row>
    <row r="18" spans="1:6">
      <c r="A18" s="33"/>
      <c r="B18" s="43" t="s">
        <v>66</v>
      </c>
      <c r="C18" s="35" t="s">
        <v>65</v>
      </c>
      <c r="D18" s="34">
        <v>4500</v>
      </c>
      <c r="E18" s="36">
        <v>10000</v>
      </c>
      <c r="F18" s="27"/>
    </row>
    <row r="19" spans="1:6">
      <c r="A19" s="33"/>
      <c r="B19" s="34" t="s">
        <v>67</v>
      </c>
      <c r="C19" s="35" t="s">
        <v>37</v>
      </c>
      <c r="D19" s="34">
        <v>4500</v>
      </c>
      <c r="E19" s="36">
        <v>5000</v>
      </c>
      <c r="F19" s="27"/>
    </row>
    <row r="20" spans="1:6">
      <c r="A20" s="33"/>
      <c r="B20" s="34" t="s">
        <v>49</v>
      </c>
      <c r="C20" s="35" t="s">
        <v>50</v>
      </c>
      <c r="D20" s="34">
        <v>4500</v>
      </c>
      <c r="E20" s="36">
        <v>12000</v>
      </c>
      <c r="F20" s="27"/>
    </row>
    <row r="21" spans="1:6">
      <c r="A21" s="33"/>
      <c r="B21" s="34" t="s">
        <v>62</v>
      </c>
      <c r="C21" s="35" t="s">
        <v>61</v>
      </c>
      <c r="D21" s="34">
        <v>4502</v>
      </c>
      <c r="E21" s="36">
        <v>10000</v>
      </c>
      <c r="F21" s="27"/>
    </row>
    <row r="22" spans="1:6" s="27" customFormat="1">
      <c r="A22" s="293" t="s">
        <v>23</v>
      </c>
      <c r="B22" s="293"/>
      <c r="C22" s="37"/>
      <c r="D22" s="31" t="s">
        <v>36</v>
      </c>
      <c r="E22" s="32">
        <f>SUM(E23)</f>
        <v>15000</v>
      </c>
    </row>
    <row r="23" spans="1:6" s="27" customFormat="1">
      <c r="A23" s="33"/>
      <c r="B23" s="34" t="s">
        <v>348</v>
      </c>
      <c r="C23" s="35" t="s">
        <v>24</v>
      </c>
      <c r="D23" s="34">
        <v>4500</v>
      </c>
      <c r="E23" s="38">
        <v>15000</v>
      </c>
    </row>
    <row r="24" spans="1:6">
      <c r="A24" s="293" t="s">
        <v>27</v>
      </c>
      <c r="B24" s="293"/>
      <c r="C24" s="37"/>
      <c r="D24" s="31" t="s">
        <v>36</v>
      </c>
      <c r="E24" s="32">
        <f>SUM(E25)</f>
        <v>40000</v>
      </c>
      <c r="F24" s="27"/>
    </row>
    <row r="25" spans="1:6">
      <c r="A25" s="33"/>
      <c r="B25" s="34" t="s">
        <v>324</v>
      </c>
      <c r="C25" s="35" t="s">
        <v>37</v>
      </c>
      <c r="D25" s="34">
        <v>4502</v>
      </c>
      <c r="E25" s="36">
        <v>40000</v>
      </c>
      <c r="F25" s="27"/>
    </row>
    <row r="26" spans="1:6">
      <c r="A26" s="293" t="s">
        <v>28</v>
      </c>
      <c r="B26" s="293"/>
      <c r="C26" s="37"/>
      <c r="D26" s="31" t="s">
        <v>36</v>
      </c>
      <c r="E26" s="32">
        <v>639226</v>
      </c>
      <c r="F26" s="27"/>
    </row>
    <row r="27" spans="1:6">
      <c r="A27" s="33"/>
      <c r="B27" s="34" t="s">
        <v>335</v>
      </c>
      <c r="C27" s="35" t="s">
        <v>41</v>
      </c>
      <c r="D27" s="34">
        <v>4502</v>
      </c>
      <c r="E27" s="36">
        <v>5000</v>
      </c>
      <c r="F27" s="27"/>
    </row>
    <row r="28" spans="1:6">
      <c r="A28" s="33"/>
      <c r="B28" s="34" t="s">
        <v>54</v>
      </c>
      <c r="C28" s="35" t="s">
        <v>37</v>
      </c>
      <c r="D28" s="34">
        <v>4502</v>
      </c>
      <c r="E28" s="36">
        <v>7000</v>
      </c>
      <c r="F28" s="27"/>
    </row>
    <row r="29" spans="1:6">
      <c r="A29" s="33"/>
      <c r="B29" s="34" t="s">
        <v>336</v>
      </c>
      <c r="C29" s="35">
        <v>10702</v>
      </c>
      <c r="D29" s="34">
        <v>4502</v>
      </c>
      <c r="E29" s="36">
        <v>5000</v>
      </c>
      <c r="F29" s="27"/>
    </row>
    <row r="30" spans="1:6">
      <c r="A30" s="293" t="s">
        <v>29</v>
      </c>
      <c r="B30" s="293"/>
      <c r="C30" s="37"/>
      <c r="D30" s="31" t="s">
        <v>36</v>
      </c>
      <c r="E30" s="32">
        <v>392952</v>
      </c>
      <c r="F30" s="27"/>
    </row>
    <row r="31" spans="1:6">
      <c r="A31" s="33"/>
      <c r="B31" s="34" t="s">
        <v>55</v>
      </c>
      <c r="C31" s="35" t="s">
        <v>56</v>
      </c>
      <c r="D31" s="34">
        <v>4500</v>
      </c>
      <c r="E31" s="38">
        <v>3352</v>
      </c>
      <c r="F31" s="27"/>
    </row>
    <row r="32" spans="1:6">
      <c r="A32" s="33"/>
      <c r="B32" s="34" t="s">
        <v>55</v>
      </c>
      <c r="C32" s="35" t="s">
        <v>56</v>
      </c>
      <c r="D32" s="34">
        <v>4502</v>
      </c>
      <c r="E32" s="36">
        <v>5500</v>
      </c>
      <c r="F32" s="27"/>
    </row>
    <row r="33" spans="1:6">
      <c r="A33" s="291" t="s">
        <v>57</v>
      </c>
      <c r="B33" s="292"/>
      <c r="C33" s="37"/>
      <c r="D33" s="31" t="s">
        <v>58</v>
      </c>
      <c r="E33" s="32">
        <v>67574</v>
      </c>
      <c r="F33" s="27"/>
    </row>
    <row r="34" spans="1:6">
      <c r="A34" s="33"/>
      <c r="B34" s="43" t="s">
        <v>338</v>
      </c>
      <c r="C34" s="45">
        <v>10121</v>
      </c>
      <c r="D34" s="43">
        <v>4500</v>
      </c>
      <c r="E34" s="38">
        <v>2000</v>
      </c>
      <c r="F34" s="27"/>
    </row>
    <row r="36" spans="1:6" ht="15.75">
      <c r="A36" s="28" t="s">
        <v>59</v>
      </c>
      <c r="B36" s="27"/>
      <c r="C36" s="27"/>
      <c r="D36" s="27"/>
      <c r="E36" s="27"/>
      <c r="F36" s="27"/>
    </row>
    <row r="37" spans="1:6" ht="15.75">
      <c r="A37" s="28"/>
      <c r="B37" s="27"/>
      <c r="C37" s="27"/>
      <c r="D37" s="27"/>
      <c r="E37" s="27"/>
      <c r="F37" s="27"/>
    </row>
    <row r="38" spans="1:6">
      <c r="A38" s="40" t="s">
        <v>19</v>
      </c>
      <c r="B38" s="27"/>
      <c r="C38" s="27"/>
      <c r="D38" s="27"/>
      <c r="E38" s="27"/>
      <c r="F38" s="27"/>
    </row>
    <row r="39" spans="1:6">
      <c r="A39" s="40" t="s">
        <v>20</v>
      </c>
      <c r="B39" s="27"/>
      <c r="C39" s="27"/>
      <c r="D39" s="27"/>
      <c r="E39" s="27"/>
      <c r="F39" s="27"/>
    </row>
  </sheetData>
  <autoFilter ref="A5:E34"/>
  <mergeCells count="11">
    <mergeCell ref="A33:B33"/>
    <mergeCell ref="A2:E2"/>
    <mergeCell ref="A3:E3"/>
    <mergeCell ref="A8:B8"/>
    <mergeCell ref="A12:B12"/>
    <mergeCell ref="A24:B24"/>
    <mergeCell ref="A26:B26"/>
    <mergeCell ref="A30:B30"/>
    <mergeCell ref="A6:B6"/>
    <mergeCell ref="A10:B10"/>
    <mergeCell ref="A22:B22"/>
  </mergeCells>
  <pageMargins left="0.70866141732283472" right="0.70866141732283472" top="0.74803149606299213" bottom="0.74803149606299213" header="0.31496062992125984" footer="0.31496062992125984"/>
  <pageSetup paperSize="9" firstPageNumber="14" orientation="portrait" useFirstPageNumber="1" r:id="rId1"/>
  <headerFooter>
    <oddHeader>&amp;RLisa 6
Tartu Linnavalitsuse 26.05.2015. a 
korralduse nr juurde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M11" sqref="M10:M11"/>
    </sheetView>
  </sheetViews>
  <sheetFormatPr defaultRowHeight="15"/>
  <cols>
    <col min="1" max="1" width="28.140625" customWidth="1"/>
    <col min="2" max="2" width="5.28515625" bestFit="1" customWidth="1"/>
    <col min="3" max="3" width="7.85546875" bestFit="1" customWidth="1"/>
    <col min="6" max="8" width="6.42578125" bestFit="1" customWidth="1"/>
    <col min="9" max="9" width="6.42578125" style="27" customWidth="1"/>
    <col min="10" max="10" width="7.42578125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>
      <c r="A2" s="287" t="s">
        <v>0</v>
      </c>
      <c r="B2" s="296"/>
      <c r="C2" s="296"/>
      <c r="D2" s="296"/>
      <c r="E2" s="296"/>
      <c r="F2" s="296"/>
      <c r="G2" s="296"/>
      <c r="H2" s="296"/>
      <c r="I2" s="296"/>
      <c r="J2" s="296"/>
    </row>
    <row r="3" spans="1:11" s="27" customFormat="1">
      <c r="A3" s="224"/>
      <c r="B3" s="225"/>
      <c r="C3" s="225"/>
      <c r="D3" s="225"/>
      <c r="E3" s="225"/>
      <c r="F3" s="225"/>
      <c r="G3" s="225"/>
      <c r="H3" s="225"/>
      <c r="I3" s="259"/>
      <c r="J3" s="225"/>
    </row>
    <row r="4" spans="1:11">
      <c r="A4" s="1"/>
      <c r="B4" s="1"/>
      <c r="C4" s="1"/>
      <c r="D4" s="1"/>
      <c r="E4" s="1"/>
      <c r="F4" s="1"/>
      <c r="G4" s="1" t="s">
        <v>219</v>
      </c>
      <c r="H4" s="1"/>
      <c r="I4" s="1"/>
      <c r="J4" s="1"/>
    </row>
    <row r="5" spans="1:11" ht="160.5">
      <c r="A5" s="3" t="s">
        <v>1</v>
      </c>
      <c r="B5" s="258" t="s">
        <v>2</v>
      </c>
      <c r="C5" s="4" t="s">
        <v>3</v>
      </c>
      <c r="D5" s="5" t="s">
        <v>4</v>
      </c>
      <c r="E5" s="6" t="s">
        <v>5</v>
      </c>
      <c r="F5" s="5" t="s">
        <v>6</v>
      </c>
      <c r="G5" s="5" t="s">
        <v>7</v>
      </c>
      <c r="H5" s="5" t="s">
        <v>214</v>
      </c>
      <c r="I5" s="5" t="s">
        <v>10</v>
      </c>
      <c r="J5" s="5" t="s">
        <v>349</v>
      </c>
    </row>
    <row r="6" spans="1:11" ht="15.75" thickBot="1">
      <c r="A6" s="7"/>
      <c r="B6" s="8"/>
      <c r="C6" s="9"/>
      <c r="D6" s="9">
        <v>3500</v>
      </c>
      <c r="E6" s="9"/>
      <c r="F6" s="9">
        <v>500</v>
      </c>
      <c r="G6" s="10">
        <v>506</v>
      </c>
      <c r="H6" s="9">
        <v>5504</v>
      </c>
      <c r="I6" s="9">
        <v>5525</v>
      </c>
      <c r="J6" s="9">
        <v>5540</v>
      </c>
    </row>
    <row r="7" spans="1:11" s="14" customFormat="1" ht="15.75" thickBot="1">
      <c r="A7" s="11" t="s">
        <v>11</v>
      </c>
      <c r="B7" s="11"/>
      <c r="C7" s="12">
        <f>SUM(C14,D15)</f>
        <v>14314</v>
      </c>
      <c r="D7" s="13">
        <f>SUM(D14,D15)</f>
        <v>14314</v>
      </c>
      <c r="E7" s="13">
        <f>SUM(E14:E15)</f>
        <v>14314</v>
      </c>
      <c r="F7" s="13">
        <f>SUM(F14,F15)</f>
        <v>3438</v>
      </c>
      <c r="G7" s="13">
        <f t="shared" ref="G7:J7" si="0">SUM(G14,G15)</f>
        <v>1162</v>
      </c>
      <c r="H7" s="13">
        <f t="shared" si="0"/>
        <v>720</v>
      </c>
      <c r="I7" s="13">
        <f t="shared" si="0"/>
        <v>12994</v>
      </c>
      <c r="J7" s="13">
        <f t="shared" si="0"/>
        <v>-4000</v>
      </c>
    </row>
    <row r="8" spans="1:11">
      <c r="A8" s="15" t="s">
        <v>210</v>
      </c>
      <c r="B8" s="16" t="s">
        <v>45</v>
      </c>
      <c r="C8" s="17">
        <f>SUM(D8:D8)</f>
        <v>9600</v>
      </c>
      <c r="D8" s="18">
        <v>9600</v>
      </c>
      <c r="E8" s="17">
        <f>SUM(F8:J8)</f>
        <v>9600</v>
      </c>
      <c r="F8" s="18">
        <v>3438</v>
      </c>
      <c r="G8" s="18">
        <v>1162</v>
      </c>
      <c r="H8" s="18"/>
      <c r="I8" s="18">
        <v>5000</v>
      </c>
      <c r="J8" s="18"/>
    </row>
    <row r="9" spans="1:11">
      <c r="A9" s="15" t="s">
        <v>211</v>
      </c>
      <c r="B9" s="16" t="s">
        <v>45</v>
      </c>
      <c r="C9" s="17">
        <f>SUM(D9:D9)</f>
        <v>1915</v>
      </c>
      <c r="D9" s="18">
        <v>1915</v>
      </c>
      <c r="E9" s="17">
        <f>SUM(F9:J9)</f>
        <v>1915</v>
      </c>
      <c r="F9" s="18"/>
      <c r="G9" s="18"/>
      <c r="H9" s="18"/>
      <c r="I9" s="18">
        <v>1915</v>
      </c>
      <c r="J9" s="18"/>
    </row>
    <row r="10" spans="1:11" ht="26.25">
      <c r="A10" s="19" t="s">
        <v>212</v>
      </c>
      <c r="B10" s="20"/>
      <c r="C10" s="17">
        <f t="shared" ref="C10:J10" si="1">SUM(C8:C9)</f>
        <v>11515</v>
      </c>
      <c r="D10" s="17">
        <f t="shared" si="1"/>
        <v>11515</v>
      </c>
      <c r="E10" s="17">
        <f t="shared" si="1"/>
        <v>11515</v>
      </c>
      <c r="F10" s="17">
        <f t="shared" si="1"/>
        <v>3438</v>
      </c>
      <c r="G10" s="17">
        <f t="shared" si="1"/>
        <v>1162</v>
      </c>
      <c r="H10" s="17">
        <f t="shared" si="1"/>
        <v>0</v>
      </c>
      <c r="I10" s="17">
        <f t="shared" ref="I10" si="2">SUM(I8:I9)</f>
        <v>6915</v>
      </c>
      <c r="J10" s="17">
        <f t="shared" si="1"/>
        <v>0</v>
      </c>
    </row>
    <row r="11" spans="1:11">
      <c r="A11" s="15" t="s">
        <v>213</v>
      </c>
      <c r="B11" s="16" t="s">
        <v>46</v>
      </c>
      <c r="C11" s="17">
        <f>SUM(D11:D11)</f>
        <v>1350</v>
      </c>
      <c r="D11" s="18">
        <v>1350</v>
      </c>
      <c r="E11" s="17">
        <f>SUM(F11:J11)</f>
        <v>1350</v>
      </c>
      <c r="F11" s="18"/>
      <c r="G11" s="18"/>
      <c r="H11" s="18">
        <v>720</v>
      </c>
      <c r="I11" s="18">
        <v>630</v>
      </c>
      <c r="J11" s="18"/>
    </row>
    <row r="12" spans="1:11" s="27" customFormat="1">
      <c r="A12" s="15" t="s">
        <v>215</v>
      </c>
      <c r="B12" s="16" t="s">
        <v>186</v>
      </c>
      <c r="C12" s="17">
        <f>SUM(D12:D12)</f>
        <v>1949</v>
      </c>
      <c r="D12" s="18">
        <v>1949</v>
      </c>
      <c r="E12" s="17">
        <f>SUM(F12:J12)</f>
        <v>1949</v>
      </c>
      <c r="F12" s="18"/>
      <c r="G12" s="18"/>
      <c r="H12" s="18"/>
      <c r="I12" s="18">
        <v>1949</v>
      </c>
      <c r="J12" s="18"/>
    </row>
    <row r="13" spans="1:11" ht="15.75" thickBot="1">
      <c r="A13" s="21" t="s">
        <v>216</v>
      </c>
      <c r="B13" s="16" t="s">
        <v>47</v>
      </c>
      <c r="C13" s="17">
        <f>SUM(D13:D13)</f>
        <v>3500</v>
      </c>
      <c r="D13" s="18">
        <v>3500</v>
      </c>
      <c r="E13" s="17">
        <f>SUM(F13:J13)</f>
        <v>3500</v>
      </c>
      <c r="F13" s="18"/>
      <c r="G13" s="18"/>
      <c r="H13" s="18"/>
      <c r="I13" s="18">
        <v>3500</v>
      </c>
      <c r="J13" s="18"/>
    </row>
    <row r="14" spans="1:11" ht="15.75" thickBot="1">
      <c r="A14" s="22" t="s">
        <v>217</v>
      </c>
      <c r="B14" s="11"/>
      <c r="C14" s="12">
        <f>SUM(D14:D14)</f>
        <v>18314</v>
      </c>
      <c r="D14" s="12">
        <f>SUM(D11:D13,D10)</f>
        <v>18314</v>
      </c>
      <c r="E14" s="12">
        <f t="shared" ref="E14:E15" si="3">SUM(E11:E13,E10)</f>
        <v>18314</v>
      </c>
      <c r="F14" s="12">
        <f t="shared" ref="F14" si="4">SUM(F11:F13,F10)</f>
        <v>3438</v>
      </c>
      <c r="G14" s="12">
        <f t="shared" ref="G14" si="5">SUM(G11:G13,G10)</f>
        <v>1162</v>
      </c>
      <c r="H14" s="12">
        <f t="shared" ref="H14" si="6">SUM(H11:H13,H10)</f>
        <v>720</v>
      </c>
      <c r="I14" s="12">
        <f t="shared" ref="I14:J14" si="7">SUM(I11:I13,I10)</f>
        <v>12994</v>
      </c>
      <c r="J14" s="12">
        <f t="shared" si="7"/>
        <v>0</v>
      </c>
    </row>
    <row r="15" spans="1:11" s="27" customFormat="1" ht="30.75" customHeight="1" thickBot="1">
      <c r="A15" s="22" t="s">
        <v>278</v>
      </c>
      <c r="B15" s="297" t="s">
        <v>171</v>
      </c>
      <c r="C15" s="12">
        <v>-4000</v>
      </c>
      <c r="D15" s="12">
        <v>-4000</v>
      </c>
      <c r="E15" s="12">
        <f>SUM(F15:J15)</f>
        <v>-4000</v>
      </c>
      <c r="F15" s="12"/>
      <c r="G15" s="12"/>
      <c r="H15" s="12"/>
      <c r="I15" s="12"/>
      <c r="J15" s="12">
        <v>-4000</v>
      </c>
    </row>
    <row r="16" spans="1:11">
      <c r="K16" s="23"/>
    </row>
    <row r="17" spans="1:11">
      <c r="A17" s="24" t="s">
        <v>18</v>
      </c>
      <c r="B17" s="24"/>
      <c r="K17" s="23"/>
    </row>
    <row r="18" spans="1:11">
      <c r="A18" s="24"/>
      <c r="B18" s="24"/>
      <c r="K18" s="23"/>
    </row>
    <row r="19" spans="1:11">
      <c r="A19" s="25" t="s">
        <v>19</v>
      </c>
      <c r="B19" s="25"/>
    </row>
    <row r="20" spans="1:11">
      <c r="A20" s="25" t="s">
        <v>20</v>
      </c>
      <c r="B20" s="25"/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firstPageNumber="15" orientation="portrait" useFirstPageNumber="1" r:id="rId1"/>
  <headerFooter>
    <oddHeader>&amp;RLisa 7
Tartu Linnavalitsuse  26.05.2015. a 
korralduse nr juurde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Lisa 1</vt:lpstr>
      <vt:lpstr>Lisa 2</vt:lpstr>
      <vt:lpstr>Lisa 3</vt:lpstr>
      <vt:lpstr>Lisa 4</vt:lpstr>
      <vt:lpstr>Lisa 5</vt:lpstr>
      <vt:lpstr>Lisa 6</vt:lpstr>
      <vt:lpstr>Lisa 7 </vt:lpstr>
      <vt:lpstr>'Lisa 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2015-05-22T05:22:08Z</dcterms:modified>
</cp:coreProperties>
</file>